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firstSheet="7" activeTab="12"/>
  </bookViews>
  <sheets>
    <sheet name="BGH" sheetId="1" r:id="rId1"/>
    <sheet name="TTBM" sheetId="2" r:id="rId2"/>
    <sheet name="PHO PHONG" sheetId="3" r:id="rId3"/>
    <sheet name="PHO KHOA" sheetId="4" r:id="rId4"/>
    <sheet name="TRUONG KHOA" sheetId="5" r:id="rId5"/>
    <sheet name="TRUONG PHONG" sheetId="6" r:id="rId6"/>
    <sheet name="TRUONG DV (2)" sheetId="7" r:id="rId7"/>
    <sheet name="TRUONG DV" sheetId="8" r:id="rId8"/>
    <sheet name="GVMN" sheetId="9" r:id="rId9"/>
    <sheet name="KHOI PHUC VU" sheetId="10" r:id="rId10"/>
    <sheet name="GIANG VIEN" sheetId="11" r:id="rId11"/>
    <sheet name="HD ND68" sheetId="12" r:id="rId12"/>
    <sheet name="DANH SACH" sheetId="13" r:id="rId13"/>
  </sheets>
  <definedNames>
    <definedName name="_xlnm._FilterDatabase" localSheetId="0" hidden="1">'BGH'!$A$8:$J$12</definedName>
    <definedName name="_xlnm._FilterDatabase" localSheetId="12" hidden="1">'DANH SACH'!$A$8:$J$218</definedName>
    <definedName name="_xlnm._FilterDatabase" localSheetId="8" hidden="1">'GVMN'!$A$8:$J$36</definedName>
    <definedName name="_xlnm._FilterDatabase" localSheetId="10" hidden="1">'GIANG VIEN'!$A$8:$J$100</definedName>
    <definedName name="_xlnm._FilterDatabase" localSheetId="11" hidden="1">'HD ND68'!$A$8:$J$21</definedName>
    <definedName name="_xlnm._FilterDatabase" localSheetId="9" hidden="1">'KHOI PHUC VU'!$A$8:$J$102</definedName>
    <definedName name="_xlnm._FilterDatabase" localSheetId="3" hidden="1">'PHO KHOA'!$A$8:$J$13</definedName>
    <definedName name="_xlnm._FilterDatabase" localSheetId="2" hidden="1">'PHO PHONG'!$A$8:$J$16</definedName>
    <definedName name="_xlnm._FilterDatabase" localSheetId="1" hidden="1">'TTBM'!$A$8:$J$26</definedName>
    <definedName name="_xlnm._FilterDatabase" localSheetId="7" hidden="1">'TRUONG DV'!$A$8:$J$53</definedName>
    <definedName name="_xlnm._FilterDatabase" localSheetId="6" hidden="1">'TRUONG DV (2)'!$A$8:$J$38</definedName>
    <definedName name="_xlnm._FilterDatabase" localSheetId="4" hidden="1">'TRUONG KHOA'!$A$8:$J$15</definedName>
    <definedName name="_xlnm._FilterDatabase" localSheetId="5" hidden="1">'TRUONG PHONG'!$A$8:$J$17</definedName>
    <definedName name="_xlfn.COUNTIFS" hidden="1">#NAME?</definedName>
    <definedName name="_xlnm.Print_Titles" localSheetId="0">'BGH'!$8:$8</definedName>
    <definedName name="_xlnm.Print_Titles" localSheetId="12">'DANH SACH'!$8:$8</definedName>
    <definedName name="_xlnm.Print_Titles" localSheetId="8">'GVMN'!$8:$8</definedName>
    <definedName name="_xlnm.Print_Titles" localSheetId="10">'GIANG VIEN'!$8:$8</definedName>
    <definedName name="_xlnm.Print_Titles" localSheetId="11">'HD ND68'!$8:$8</definedName>
    <definedName name="_xlnm.Print_Titles" localSheetId="9">'KHOI PHUC VU'!$8:$8</definedName>
    <definedName name="_xlnm.Print_Titles" localSheetId="3">'PHO KHOA'!$8:$8</definedName>
    <definedName name="_xlnm.Print_Titles" localSheetId="2">'PHO PHONG'!$8:$8</definedName>
    <definedName name="_xlnm.Print_Titles" localSheetId="1">'TTBM'!$8:$8</definedName>
    <definedName name="_xlnm.Print_Titles" localSheetId="7">'TRUONG DV'!$8:$8</definedName>
    <definedName name="_xlnm.Print_Titles" localSheetId="6">'TRUONG DV (2)'!$8:$8</definedName>
    <definedName name="_xlnm.Print_Titles" localSheetId="4">'TRUONG KHOA'!$8:$8</definedName>
    <definedName name="_xlnm.Print_Titles" localSheetId="5">'TRUONG PHONG'!$8:$8</definedName>
  </definedNames>
  <calcPr fullCalcOnLoad="1"/>
</workbook>
</file>

<file path=xl/comments11.xml><?xml version="1.0" encoding="utf-8"?>
<comments xmlns="http://schemas.openxmlformats.org/spreadsheetml/2006/main">
  <authors>
    <author>xp</author>
  </authors>
  <commentList>
    <comment ref="C48" authorId="0">
      <text>
        <r>
          <rPr>
            <b/>
            <sz val="9"/>
            <rFont val="Tahoma"/>
            <family val="2"/>
          </rPr>
          <t>xp:</t>
        </r>
        <r>
          <rPr>
            <sz val="9"/>
            <rFont val="Tahoma"/>
            <family val="2"/>
          </rPr>
          <t xml:space="preserve">
chuyển ngạch giảng viên tháng 08/2016</t>
        </r>
      </text>
    </comment>
    <comment ref="C52" authorId="0">
      <text>
        <r>
          <rPr>
            <b/>
            <sz val="9"/>
            <rFont val="Tahoma"/>
            <family val="2"/>
          </rPr>
          <t>xp:</t>
        </r>
        <r>
          <rPr>
            <sz val="9"/>
            <rFont val="Tahoma"/>
            <family val="2"/>
          </rPr>
          <t xml:space="preserve">
chuyển ngạch giảng viên tháng 08/2016</t>
        </r>
      </text>
    </comment>
  </commentList>
</comments>
</file>

<file path=xl/comments13.xml><?xml version="1.0" encoding="utf-8"?>
<comments xmlns="http://schemas.openxmlformats.org/spreadsheetml/2006/main">
  <authors>
    <author>xp</author>
  </authors>
  <commentList>
    <comment ref="C65" authorId="0">
      <text>
        <r>
          <rPr>
            <b/>
            <sz val="9"/>
            <rFont val="Tahoma"/>
            <family val="2"/>
          </rPr>
          <t>xp:</t>
        </r>
        <r>
          <rPr>
            <sz val="9"/>
            <rFont val="Tahoma"/>
            <family val="2"/>
          </rPr>
          <t xml:space="preserve">
chuyển ngạch giảng viên tháng 08/2016</t>
        </r>
      </text>
    </comment>
    <comment ref="C61" authorId="0">
      <text>
        <r>
          <rPr>
            <b/>
            <sz val="9"/>
            <rFont val="Tahoma"/>
            <family val="2"/>
          </rPr>
          <t>xp:</t>
        </r>
        <r>
          <rPr>
            <sz val="9"/>
            <rFont val="Tahoma"/>
            <family val="2"/>
          </rPr>
          <t xml:space="preserve">
chuyển ngạch giảng viên tháng 08/2016</t>
        </r>
      </text>
    </comment>
  </commentList>
</comments>
</file>

<file path=xl/sharedStrings.xml><?xml version="1.0" encoding="utf-8"?>
<sst xmlns="http://schemas.openxmlformats.org/spreadsheetml/2006/main" count="4344" uniqueCount="321">
  <si>
    <t>Nguyễn Thị Kim Anh</t>
  </si>
  <si>
    <t>Phó Hiệu trưởng</t>
  </si>
  <si>
    <t>Nguyễn Nguyên Bình</t>
  </si>
  <si>
    <t>Nguyễn Qúy Hòa</t>
  </si>
  <si>
    <t>Trưởng ban</t>
  </si>
  <si>
    <t>Trần Tuấn Anh</t>
  </si>
  <si>
    <t>Nguyễn Đình Tình</t>
  </si>
  <si>
    <t>Nguyễn Thị Thanh Tâm</t>
  </si>
  <si>
    <t>Nguyễn Xuân Trình</t>
  </si>
  <si>
    <t>Diệp Thị Mai Hà</t>
  </si>
  <si>
    <t>Nguyễn Anh Tuấn</t>
  </si>
  <si>
    <t>Chu Công Chấn</t>
  </si>
  <si>
    <t>Phạm Phước Mạnh</t>
  </si>
  <si>
    <t>Trưởng khoa</t>
  </si>
  <si>
    <t>Phùng Duy Hoàng Yến</t>
  </si>
  <si>
    <t>Đoàn Thị Phương Lan</t>
  </si>
  <si>
    <t>Đỗ Đình Nghĩa</t>
  </si>
  <si>
    <t>Trịnh Thị Kim Ngọc</t>
  </si>
  <si>
    <t>Phan Thị Thủy</t>
  </si>
  <si>
    <t>Lê Thị Thanh Nga</t>
  </si>
  <si>
    <t>Phan Thị Minh Hà</t>
  </si>
  <si>
    <t>Trần Thanh Giang</t>
  </si>
  <si>
    <t>Hà Cao Thị Hồng Thu</t>
  </si>
  <si>
    <t>Võ Thị Lưu Luyến</t>
  </si>
  <si>
    <t>Lê Thị Hằng</t>
  </si>
  <si>
    <t>Lê Thị Tâm</t>
  </si>
  <si>
    <t>Hà Thị Túc</t>
  </si>
  <si>
    <t>Võ Đình Vũ</t>
  </si>
  <si>
    <t>Nguyễn Thị Phương Trâm</t>
  </si>
  <si>
    <t>Nguyễn Thúy Nga My</t>
  </si>
  <si>
    <t>Bùi Thị Việt</t>
  </si>
  <si>
    <t>Trưởng phòng</t>
  </si>
  <si>
    <t>Nguyễn Đăng Anh Thư</t>
  </si>
  <si>
    <t>Lê Thanh Phong</t>
  </si>
  <si>
    <t>Võ Hồng Như</t>
  </si>
  <si>
    <t>Tổ trưởng</t>
  </si>
  <si>
    <t>Phạm Thu Hương</t>
  </si>
  <si>
    <t>Nguyễn Thị Thu Lương</t>
  </si>
  <si>
    <t>Nguyễn Thị Thanh Cảnh</t>
  </si>
  <si>
    <t>Hiệu phó</t>
  </si>
  <si>
    <t>Phạm Thị Lệ Xuân</t>
  </si>
  <si>
    <t>Trần Văn Hạnh</t>
  </si>
  <si>
    <t>Nguyễn Thị Nga</t>
  </si>
  <si>
    <t>BỘ GIÁO DỤC VÀ ĐÀO TẠO</t>
  </si>
  <si>
    <t xml:space="preserve">CỘNG HÒA XÃ HỘI CHỦ NGHĨA VIỆT NAM </t>
  </si>
  <si>
    <t xml:space="preserve">TRƯỜNG CAO ĐẲNG SƯ PHẠM </t>
  </si>
  <si>
    <t xml:space="preserve"> Độc lập - Tự do - Hạnh phúc </t>
  </si>
  <si>
    <t>TRUNG ƯƠNG TP. HỒ CHÍ MINH</t>
  </si>
  <si>
    <t>TT</t>
  </si>
  <si>
    <t>HỌ VÀ TÊN</t>
  </si>
  <si>
    <t>CHỨC DANH</t>
  </si>
  <si>
    <t>HỌC VỊ</t>
  </si>
  <si>
    <t>KÍ TÊN</t>
  </si>
  <si>
    <t>GHI CHÚ</t>
  </si>
  <si>
    <t>BAN GIÁM HIỆU</t>
  </si>
  <si>
    <t>GVC</t>
  </si>
  <si>
    <t>PGS.TS</t>
  </si>
  <si>
    <t>Nam</t>
  </si>
  <si>
    <t>TS</t>
  </si>
  <si>
    <t>Nữ</t>
  </si>
  <si>
    <t>GV</t>
  </si>
  <si>
    <t>ThS</t>
  </si>
  <si>
    <t>KHOA ÂM NHẠC</t>
  </si>
  <si>
    <t>CN</t>
  </si>
  <si>
    <t>Hà Thị Hương Lan</t>
  </si>
  <si>
    <t>Đặng Anh Thanh</t>
  </si>
  <si>
    <t>Vũ Cát Mộc Linh</t>
  </si>
  <si>
    <t>Nguyễn Mạnh Cường</t>
  </si>
  <si>
    <t>Ng Thụy Thủy Tiên</t>
  </si>
  <si>
    <t>CH</t>
  </si>
  <si>
    <t>Đoàn Xuân Mai</t>
  </si>
  <si>
    <t>Huỳnh Phan Oanh</t>
  </si>
  <si>
    <t>Trịnh Thị Gia Hương</t>
  </si>
  <si>
    <t>Giáo vụ Khoa</t>
  </si>
  <si>
    <t>CĐ</t>
  </si>
  <si>
    <t>KHOA MỸ THUẬT</t>
  </si>
  <si>
    <t>Phó trưởng khoa</t>
  </si>
  <si>
    <t>Dương Hiển Chinh</t>
  </si>
  <si>
    <t>Lưu Hoàng Long</t>
  </si>
  <si>
    <t>Võ Vân Anh</t>
  </si>
  <si>
    <t>Lê Thị Liên Thanh</t>
  </si>
  <si>
    <t>KHOA GIÁO DỤC ĐẶC BIỆT</t>
  </si>
  <si>
    <t>Trương Thị Xuân Huệ</t>
  </si>
  <si>
    <t>Phạm Thị Loan</t>
  </si>
  <si>
    <t>Trần Thanh Toàn</t>
  </si>
  <si>
    <t>Nguyễn Duy Tâm</t>
  </si>
  <si>
    <t>Nông Ngọc Dương</t>
  </si>
  <si>
    <t>Nguyễn Bảo</t>
  </si>
  <si>
    <t>KHOA GIÁO DỤC MẦM NON</t>
  </si>
  <si>
    <t>Trương Thị Mỹ Chi</t>
  </si>
  <si>
    <t>Vũ Thị Lụa</t>
  </si>
  <si>
    <t>NCS</t>
  </si>
  <si>
    <t>Trần Thị Hồng Sương</t>
  </si>
  <si>
    <t>Phạm Thảo Thùy Trân</t>
  </si>
  <si>
    <t>Nguyễn Thị Yến Linh</t>
  </si>
  <si>
    <t>Phạm Thị Nguyên Chi</t>
  </si>
  <si>
    <t>Hồ Thị Tường Vân</t>
  </si>
  <si>
    <t>Nguyễn Thị Thanh Trúc</t>
  </si>
  <si>
    <t> Hứa Thị Lan Anh</t>
  </si>
  <si>
    <t>Hoàng Thị Thu Thảo</t>
  </si>
  <si>
    <t>Nguyễn Thị Hương Giang</t>
  </si>
  <si>
    <t>Nguyễn Thị Mỹ Hà</t>
  </si>
  <si>
    <t>Mạc Thùy Linh</t>
  </si>
  <si>
    <t>Vương Thị Cẩm Vân</t>
  </si>
  <si>
    <t>KHOA GIÁO DỤC CHÍNH TRỊ</t>
  </si>
  <si>
    <t>PhóTrưởng khoa</t>
  </si>
  <si>
    <t>Vũ Thị Hằng</t>
  </si>
  <si>
    <t>Tô Thị Tuyết</t>
  </si>
  <si>
    <t>KHOA TIẾNG ANH</t>
  </si>
  <si>
    <t>Đỗ Hữu Hiệu</t>
  </si>
  <si>
    <t>Phạm Ngọc Thùy Dương</t>
  </si>
  <si>
    <t>Nguyễn Thị Ngọc Mẫn</t>
  </si>
  <si>
    <t>Huỳnh Thị Hoàng</t>
  </si>
  <si>
    <t>Văn phòng khoa</t>
  </si>
  <si>
    <t>TC</t>
  </si>
  <si>
    <t>KHOA CƠ BẢN</t>
  </si>
  <si>
    <t>Đỗ Hoàng Hiếu</t>
  </si>
  <si>
    <t>Vũ Kim Ngọc</t>
  </si>
  <si>
    <t>Mai Hiền Lê</t>
  </si>
  <si>
    <t>Nguyễn Xuân Hùng</t>
  </si>
  <si>
    <t>Nguyễn Thị Hiền</t>
  </si>
  <si>
    <t>Tô Nhi A</t>
  </si>
  <si>
    <t>Trần Thị Mỹ Hạnh</t>
  </si>
  <si>
    <t>Nguyễn Trà Lưu</t>
  </si>
  <si>
    <t>Phan Thị Kim Liên</t>
  </si>
  <si>
    <t>Tô Thị Thân Chấn</t>
  </si>
  <si>
    <t>KHOA DINH DƯỠNG CỘNG ĐỒNG</t>
  </si>
  <si>
    <t>Lê Thị Ánh Tuyết</t>
  </si>
  <si>
    <t>Hồ Ng Xuân Trang</t>
  </si>
  <si>
    <t>Nguyễn Thị Diệu Huyền</t>
  </si>
  <si>
    <t>Lê Thị Mỹ Hạnh</t>
  </si>
  <si>
    <t>PHÒNG TỔ CHỨC HÀNH CHÍNH</t>
  </si>
  <si>
    <t>Trưởng Phòng</t>
  </si>
  <si>
    <t>P. Trưởng Phòng</t>
  </si>
  <si>
    <t>Trần Thị Ngọc Trang</t>
  </si>
  <si>
    <t>Đào Xuân Phong</t>
  </si>
  <si>
    <t>Trịnh Thị Như Quỳnh</t>
  </si>
  <si>
    <t>Nguyễn Thúy Phượng</t>
  </si>
  <si>
    <t>Nguyễn Văn Dụ</t>
  </si>
  <si>
    <t>Phạm Văn Vũ</t>
  </si>
  <si>
    <t>PHÒNG ĐÀO TẠO</t>
  </si>
  <si>
    <t>Nguyễn Thị Thuận</t>
  </si>
  <si>
    <t>Ngô Võ Linh Nguyện</t>
  </si>
  <si>
    <t>Vương Chí Cao</t>
  </si>
  <si>
    <t>Ngô Nhật Vũ</t>
  </si>
  <si>
    <t>Đoàn Hữu Hiệu</t>
  </si>
  <si>
    <t>PHÒNG CÔNG TÁC CHÍNH TRỊ - HỌC SINH, SINH VIÊN</t>
  </si>
  <si>
    <t>Cao Văn Thống</t>
  </si>
  <si>
    <t>Nguyễn Thị Như Trúc</t>
  </si>
  <si>
    <t>Dương Thị Trang</t>
  </si>
  <si>
    <t>PHÒNG QUẢN LÍ KHOA HỌC VÀ HỢP TÁC QUỐC TẾ</t>
  </si>
  <si>
    <t>Trần Thị Thanh Hương</t>
  </si>
  <si>
    <t>Cao Thị Hồng Nhung</t>
  </si>
  <si>
    <t>Nguyễn Thị Hằng</t>
  </si>
  <si>
    <t>PHÒNG KẾ HOẠCH - TÀI CHÍNH</t>
  </si>
  <si>
    <t>Nguyễn Thị Yến Liên</t>
  </si>
  <si>
    <t>Nguyễn Thị Thanh Lan</t>
  </si>
  <si>
    <t>PHÒNG QUẢN TRỊ - THIẾT BỊ</t>
  </si>
  <si>
    <t>P.Trưởng phòng</t>
  </si>
  <si>
    <t>Phạm Hữu Lý</t>
  </si>
  <si>
    <t>Hồ Bá Đài</t>
  </si>
  <si>
    <t>Lê Hoàng Phong</t>
  </si>
  <si>
    <t>Bùi Gia Đại</t>
  </si>
  <si>
    <t>Phạm Thị Hồng</t>
  </si>
  <si>
    <t>Nguyễn Thế Cường</t>
  </si>
  <si>
    <t>Trịnh Thu Thúy</t>
  </si>
  <si>
    <t>PHÒNG THANH TRA - PHÁP CHẾ</t>
  </si>
  <si>
    <t>Võ Thị Tường Vy</t>
  </si>
  <si>
    <t>VĂN PHÒNG ĐOÀN THANH NIÊN - HỘI SINH VIÊN</t>
  </si>
  <si>
    <t>Nguyễn Thạnh Lợi</t>
  </si>
  <si>
    <t>Lê Thị Hoàng Diễm</t>
  </si>
  <si>
    <t>Nguyễn Thanh Thảo</t>
  </si>
  <si>
    <t>Nguyễn Thị Kim Thanh</t>
  </si>
  <si>
    <t>TRUNG TÂM BỒI DƯỠNG KHOA HỌC GIÁO DỤC</t>
  </si>
  <si>
    <t>Nguyễn Anh Thi</t>
  </si>
  <si>
    <t>Nguyễn Phương Thảo</t>
  </si>
  <si>
    <t>PHÒNG KHẢO THÍ VÀ ĐẢM BẢO CHẤT LƯỢNG GIÁO DỤC</t>
  </si>
  <si>
    <t>Nguyễn Thị Hoa</t>
  </si>
  <si>
    <t>Trần Trúc Quỳnh</t>
  </si>
  <si>
    <t>Huỳnh Chí Lai</t>
  </si>
  <si>
    <t>Đinh Văn Thạch</t>
  </si>
  <si>
    <t>BAN QUẢN LÍ CƠ SỞ 2</t>
  </si>
  <si>
    <t>Nguyễn Trung Hâu</t>
  </si>
  <si>
    <t>Trần Ngọc Triển</t>
  </si>
  <si>
    <t>Trần Thị Thu Xuân</t>
  </si>
  <si>
    <t>Nguyễn Bá Dũng</t>
  </si>
  <si>
    <t>Nguyễn Thị Minh</t>
  </si>
  <si>
    <t>TRƯỜNG MẦM NON THỰC HÀNH</t>
  </si>
  <si>
    <t>GVMN</t>
  </si>
  <si>
    <t>Cao Thị Trúc Duyên</t>
  </si>
  <si>
    <t>Kế toán</t>
  </si>
  <si>
    <t>Hoàng Thị Đào Tiên</t>
  </si>
  <si>
    <t>Võ Thế Lan Anh</t>
  </si>
  <si>
    <t>Trần Phương Trà</t>
  </si>
  <si>
    <t>Nguyễn Thị Minh Thủy</t>
  </si>
  <si>
    <t>Tài vụ</t>
  </si>
  <si>
    <t>Mai Thị Hiển</t>
  </si>
  <si>
    <t>Đinh Thị Dung</t>
  </si>
  <si>
    <t>Nguyễn Thị Ngọc  Nhung</t>
  </si>
  <si>
    <t>Trần Thị Mến</t>
  </si>
  <si>
    <t>Nguyễn Thị Ý Nhiên</t>
  </si>
  <si>
    <t>Trần Thị Thùy Trang</t>
  </si>
  <si>
    <t>Phùng Thị  Thoáng</t>
  </si>
  <si>
    <t>Tiết Thị Huỳnh</t>
  </si>
  <si>
    <t>Phạm Quỳnh Trinh</t>
  </si>
  <si>
    <t>Lương Huyền Thảo Trân</t>
  </si>
  <si>
    <t>Nguyễn Huyền Trang</t>
  </si>
  <si>
    <t>phục vụ</t>
  </si>
  <si>
    <t>Trần Thị Ngọc Dung</t>
  </si>
  <si>
    <t>Bếp</t>
  </si>
  <si>
    <t>Nguyễn Thị Thục Đoan</t>
  </si>
  <si>
    <t>Ngô Thị Thanh Thúy</t>
  </si>
  <si>
    <t>Phục vụ</t>
  </si>
  <si>
    <t>Nguyễn Thị Trúc Linh</t>
  </si>
  <si>
    <t>Tổng</t>
  </si>
  <si>
    <t>THƯ VIỆN</t>
  </si>
  <si>
    <t>Nguyễn Thị Nhật Thi</t>
  </si>
  <si>
    <t>La Hoàng Dũng</t>
  </si>
  <si>
    <t>Nguyễn Thị Phương Anh</t>
  </si>
  <si>
    <t>Nguyễn Thị Lan</t>
  </si>
  <si>
    <t>VT</t>
  </si>
  <si>
    <t>Nguyễn Thị Tấn</t>
  </si>
  <si>
    <t>Đỗ Xuân Hưng</t>
  </si>
  <si>
    <t>Trịnh Ánh Nguyệt</t>
  </si>
  <si>
    <t>Nguyễn Hoàng Cúc</t>
  </si>
  <si>
    <t>Nguyễn Đình Cơ</t>
  </si>
  <si>
    <t>Lê Thị Thảo Trang</t>
  </si>
  <si>
    <t>Đậu Thị Thanh</t>
  </si>
  <si>
    <t>BC</t>
  </si>
  <si>
    <t>HĐCTH</t>
  </si>
  <si>
    <t>Đinh Thị Tố Lan</t>
  </si>
  <si>
    <t>Huỳnh Thị Ngân</t>
  </si>
  <si>
    <t>Lê Việt Anh</t>
  </si>
  <si>
    <t>PT</t>
  </si>
  <si>
    <t>Nguyễn Thị Thanh Hà</t>
  </si>
  <si>
    <t>HĐNĐ68</t>
  </si>
  <si>
    <t>HĐKXĐTH</t>
  </si>
  <si>
    <t>GiỚI TÍNH</t>
  </si>
  <si>
    <t>Trưởng TV</t>
  </si>
  <si>
    <t xml:space="preserve">Hiệu trưởng </t>
  </si>
  <si>
    <t>Huỳnh Sương</t>
  </si>
  <si>
    <t>Nguyễn Thị Hồng Nhung</t>
  </si>
  <si>
    <t>Phạm Quỳnh Anh</t>
  </si>
  <si>
    <t>Trần Thị Tâm</t>
  </si>
  <si>
    <t>Nguyễn Văn Phan</t>
  </si>
  <si>
    <t>Đào Thị Thủy</t>
  </si>
  <si>
    <t>Nguyễn Thị Mỹ Linh</t>
  </si>
  <si>
    <t>Phạm Thị Hạnh</t>
  </si>
  <si>
    <t>Nguyễn Thị Tuyết Thủy</t>
  </si>
  <si>
    <t>ĐƠN VỊ</t>
  </si>
  <si>
    <t>Trương Thị Huyền Chi</t>
  </si>
  <si>
    <t>Lê Thị Mai</t>
  </si>
  <si>
    <t>NĂM SINH</t>
  </si>
  <si>
    <t>Đỗ Nguyễn Đăng Khoa</t>
  </si>
  <si>
    <t>TT REACH</t>
  </si>
  <si>
    <t>Từ 55 đến 60 tuổi</t>
  </si>
  <si>
    <t>Từ 50 đến 54 tuổi</t>
  </si>
  <si>
    <t>Từ 45 đến 49 tuổi</t>
  </si>
  <si>
    <t>Từ 40 đến 44 tuổi</t>
  </si>
  <si>
    <t>Từ 35 đến 39 tuổi</t>
  </si>
  <si>
    <t>Từ 30 đến 34 tuổi</t>
  </si>
  <si>
    <t>Từ 20 đến 29 tuổi</t>
  </si>
  <si>
    <t>TỔNG</t>
  </si>
  <si>
    <t>ĐỘ TUỔI TOÀN TRƯỜNG</t>
  </si>
  <si>
    <t>ĐỘ TUỔI NỮ</t>
  </si>
  <si>
    <t>ĐỘ TUỔI NAM</t>
  </si>
  <si>
    <t>TUỔI ĐỜI</t>
  </si>
  <si>
    <t>Nguyễn Thị Ngọc Thương</t>
  </si>
  <si>
    <t>Nguyễn Thị Lan Hương</t>
  </si>
  <si>
    <t>HỌC VỊ TOÀN TRƯỜNG</t>
  </si>
  <si>
    <t>HỌC VỊ GVC, GV</t>
  </si>
  <si>
    <t>Đi học NN T8/2017</t>
  </si>
  <si>
    <t>Nguyễn Trần Tố Uyên</t>
  </si>
  <si>
    <t>Nguyễn Thị Trúc Nhanh</t>
  </si>
  <si>
    <t>Nguyễn Thái Hòa An</t>
  </si>
  <si>
    <t>Võ Hạ Yến</t>
  </si>
  <si>
    <t>Nguyễn Anh Thư</t>
  </si>
  <si>
    <t>Lê Thị Diệu Hằng</t>
  </si>
  <si>
    <t>Trần Thị Diễm My</t>
  </si>
  <si>
    <t>Nguyễn Thị Xuân Anh</t>
  </si>
  <si>
    <t>Đinh Văn Mãi</t>
  </si>
  <si>
    <t>Bùi Anh Tôn</t>
  </si>
  <si>
    <t>Bí thư</t>
  </si>
  <si>
    <t>Phụ trách khoa 10/2018</t>
  </si>
  <si>
    <t>Phụ trách trường 10/2018</t>
  </si>
  <si>
    <t>Huỳnh Thị Tuyết Nga</t>
  </si>
  <si>
    <t>Hoàng Đình Nhu</t>
  </si>
  <si>
    <t>TCHC</t>
  </si>
  <si>
    <t>KHTC</t>
  </si>
  <si>
    <t>CTSV</t>
  </si>
  <si>
    <t>QTTB</t>
  </si>
  <si>
    <t>CS2</t>
  </si>
  <si>
    <t xml:space="preserve">HỢP ĐỒNG KHOÁN ViỆC </t>
  </si>
  <si>
    <t>Hồ Ngọc Thanh Phúc</t>
  </si>
  <si>
    <t>Lê Đặng Quốc Thái</t>
  </si>
  <si>
    <t>Đỗ Thị Như Quỳnh</t>
  </si>
  <si>
    <t>Nguyễn Thị Trang</t>
  </si>
  <si>
    <t>DANH SÁCH BGH TÍNH ĐẾN THÁNG 1/2019</t>
  </si>
  <si>
    <t>Phụ trách phòng 11/2018</t>
  </si>
  <si>
    <t>P. Trưởng ban</t>
  </si>
  <si>
    <t>DANH SÁCH TỔ TRƯỞNG TRỞ LÊN TÍNH ĐẾN THÁNG 5/2019</t>
  </si>
  <si>
    <t>DANH SÁCH TRƯỞNG PHÒNG, TV, MN TÍNH ĐẾN THÁNG 5/2019</t>
  </si>
  <si>
    <t>DANH SÁCH TRƯỞNG KHOA TÍNH ĐẾN THÁNG 5/2019</t>
  </si>
  <si>
    <t>DANH SÁCH PHÓ KHOA TÍNH ĐẾN THÁNG 5/2019</t>
  </si>
  <si>
    <t>DANH SÁCH PHÓ PHÒNG TÍNH ĐẾN THÁNG 5/2019</t>
  </si>
  <si>
    <t>DANH SÁCH TỔ TRƯỞNG BỘ MÔN TÍNH ĐẾN THÁNG 5/2019</t>
  </si>
  <si>
    <t>DANH SÁCH GIÁO VIÊN MẦM NON TÍNH ĐẾN THÁNG 5/2019</t>
  </si>
  <si>
    <t>DANH SÁCH KHỐI PHỤC VỤ TÍNH ĐẾN THÁNG 5/2019</t>
  </si>
  <si>
    <t>DANH SÁCH HỢP ĐỒNG THEO NGHỊ ĐỊNH 68/2000</t>
  </si>
  <si>
    <t>Phó Bí thư</t>
  </si>
  <si>
    <t>P. Trưởng phòng</t>
  </si>
  <si>
    <t>Trưởng Thư viện</t>
  </si>
  <si>
    <t>Phó HT MNTH</t>
  </si>
  <si>
    <t>Hiệu trưởng MNTH</t>
  </si>
  <si>
    <t>Nguyễn Thụy Thủy Tiên</t>
  </si>
  <si>
    <t>Hứa Thị Lan Anh</t>
  </si>
  <si>
    <t>Hồ Nguyễn Xuân Trang</t>
  </si>
  <si>
    <t>DANH SÁCH TRƯỞNG PHÓ ĐƠN VỊ TÍNH ĐẾN THÁNG 8/2019</t>
  </si>
  <si>
    <t>DANH SÁCH GIẢNG VIÊN TÍNH ĐẾN THÁNG 8/2019</t>
  </si>
  <si>
    <t>DANH SÁCH CÁN BỘ VIÊN CHỨC TÍNH ĐẾN THÁNG 10/2019</t>
  </si>
  <si>
    <t>Vắng có phép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</si>
</sst>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mmm\-yyyy"/>
    <numFmt numFmtId="189" formatCode="0.000"/>
    <numFmt numFmtId="190" formatCode="0.0000"/>
    <numFmt numFmtId="191" formatCode="0.0"/>
    <numFmt numFmtId="192" formatCode="[$-409]dddd\,\ mmmm\ dd\,\ yyyy"/>
  </numFmts>
  <fonts count="45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sz val="14"/>
      <name val="Times New Roman"/>
      <family val="1"/>
    </font>
    <font>
      <sz val="13"/>
      <color indexed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5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3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name val="Segoe UI"/>
      <family val="2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22" fillId="0" borderId="0" xfId="0" applyNumberFormat="1" applyFont="1" applyAlignment="1">
      <alignment vertic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6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26" fillId="0" borderId="10" xfId="0" applyFont="1" applyBorder="1" applyAlignment="1">
      <alignment horizontal="center" wrapText="1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42" fillId="20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189" fontId="26" fillId="0" borderId="10" xfId="0" applyNumberFormat="1" applyFont="1" applyBorder="1" applyAlignment="1">
      <alignment horizontal="left" wrapText="1" indent="1"/>
    </xf>
    <xf numFmtId="189" fontId="26" fillId="0" borderId="10" xfId="0" applyNumberFormat="1" applyFont="1" applyBorder="1" applyAlignment="1" quotePrefix="1">
      <alignment horizontal="left" wrapText="1" indent="1"/>
    </xf>
    <xf numFmtId="0" fontId="26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vertical="top" wrapText="1"/>
    </xf>
    <xf numFmtId="189" fontId="26" fillId="0" borderId="10" xfId="0" applyNumberFormat="1" applyFont="1" applyFill="1" applyBorder="1" applyAlignment="1">
      <alignment horizontal="left" wrapText="1" indent="1"/>
    </xf>
    <xf numFmtId="0" fontId="34" fillId="0" borderId="0" xfId="0" applyFont="1" applyFill="1" applyAlignment="1">
      <alignment/>
    </xf>
    <xf numFmtId="189" fontId="26" fillId="0" borderId="10" xfId="0" applyNumberFormat="1" applyFont="1" applyFill="1" applyBorder="1" applyAlignment="1" quotePrefix="1">
      <alignment horizontal="left" wrapText="1" indent="1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0" fontId="26" fillId="0" borderId="0" xfId="0" applyFont="1" applyBorder="1" applyAlignment="1">
      <alignment wrapText="1"/>
    </xf>
    <xf numFmtId="0" fontId="26" fillId="0" borderId="0" xfId="0" applyFont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14" fontId="26" fillId="0" borderId="0" xfId="0" applyNumberFormat="1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189" fontId="26" fillId="0" borderId="0" xfId="0" applyNumberFormat="1" applyFont="1" applyBorder="1" applyAlignment="1" quotePrefix="1">
      <alignment horizontal="left" wrapText="1" indent="1"/>
    </xf>
    <xf numFmtId="0" fontId="34" fillId="0" borderId="0" xfId="0" applyFont="1" applyAlignment="1">
      <alignment horizontal="left"/>
    </xf>
    <xf numFmtId="14" fontId="34" fillId="0" borderId="0" xfId="0" applyNumberFormat="1" applyFont="1" applyAlignment="1">
      <alignment/>
    </xf>
    <xf numFmtId="0" fontId="34" fillId="24" borderId="10" xfId="0" applyFont="1" applyFill="1" applyBorder="1" applyAlignment="1">
      <alignment horizontal="center"/>
    </xf>
    <xf numFmtId="0" fontId="34" fillId="24" borderId="1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5" fillId="25" borderId="10" xfId="0" applyFont="1" applyFill="1" applyBorder="1" applyAlignment="1">
      <alignment horizontal="center"/>
    </xf>
    <xf numFmtId="0" fontId="35" fillId="26" borderId="10" xfId="0" applyFont="1" applyFill="1" applyBorder="1" applyAlignment="1">
      <alignment/>
    </xf>
    <xf numFmtId="0" fontId="34" fillId="27" borderId="1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10" xfId="0" applyFont="1" applyFill="1" applyBorder="1" applyAlignment="1">
      <alignment/>
    </xf>
    <xf numFmtId="0" fontId="35" fillId="26" borderId="10" xfId="0" applyFont="1" applyFill="1" applyBorder="1" applyAlignment="1">
      <alignment/>
    </xf>
    <xf numFmtId="0" fontId="42" fillId="20" borderId="10" xfId="0" applyFont="1" applyFill="1" applyBorder="1" applyAlignment="1">
      <alignment horizontal="center" wrapText="1"/>
    </xf>
    <xf numFmtId="0" fontId="34" fillId="0" borderId="10" xfId="0" applyFont="1" applyBorder="1" applyAlignment="1">
      <alignment/>
    </xf>
    <xf numFmtId="1" fontId="34" fillId="28" borderId="10" xfId="0" applyNumberFormat="1" applyFont="1" applyFill="1" applyBorder="1" applyAlignment="1">
      <alignment/>
    </xf>
    <xf numFmtId="0" fontId="35" fillId="0" borderId="10" xfId="0" applyFont="1" applyBorder="1" applyAlignment="1">
      <alignment/>
    </xf>
    <xf numFmtId="1" fontId="35" fillId="26" borderId="10" xfId="0" applyNumberFormat="1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189" fontId="26" fillId="26" borderId="10" xfId="0" applyNumberFormat="1" applyFont="1" applyFill="1" applyBorder="1" applyAlignment="1">
      <alignment horizontal="left" wrapText="1" indent="1"/>
    </xf>
    <xf numFmtId="14" fontId="26" fillId="0" borderId="0" xfId="0" applyNumberFormat="1" applyFont="1" applyAlignment="1">
      <alignment/>
    </xf>
    <xf numFmtId="14" fontId="43" fillId="20" borderId="10" xfId="0" applyNumberFormat="1" applyFont="1" applyFill="1" applyBorder="1" applyAlignment="1">
      <alignment horizontal="center" vertical="center" wrapText="1"/>
    </xf>
    <xf numFmtId="0" fontId="43" fillId="20" borderId="10" xfId="0" applyFont="1" applyFill="1" applyBorder="1" applyAlignment="1">
      <alignment horizontal="center" wrapText="1"/>
    </xf>
    <xf numFmtId="14" fontId="26" fillId="0" borderId="10" xfId="0" applyNumberFormat="1" applyFont="1" applyFill="1" applyBorder="1" applyAlignment="1">
      <alignment horizontal="left" vertical="center" wrapText="1"/>
    </xf>
    <xf numFmtId="14" fontId="26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wrapText="1"/>
    </xf>
    <xf numFmtId="14" fontId="27" fillId="0" borderId="10" xfId="0" applyNumberFormat="1" applyFont="1" applyBorder="1" applyAlignment="1">
      <alignment wrapText="1"/>
    </xf>
    <xf numFmtId="14" fontId="26" fillId="0" borderId="10" xfId="0" applyNumberFormat="1" applyFont="1" applyBorder="1" applyAlignment="1">
      <alignment wrapText="1"/>
    </xf>
    <xf numFmtId="0" fontId="26" fillId="29" borderId="10" xfId="0" applyFont="1" applyFill="1" applyBorder="1" applyAlignment="1">
      <alignment horizontal="left" wrapText="1"/>
    </xf>
    <xf numFmtId="0" fontId="26" fillId="29" borderId="10" xfId="0" applyFont="1" applyFill="1" applyBorder="1" applyAlignment="1">
      <alignment horizontal="center" wrapText="1"/>
    </xf>
    <xf numFmtId="0" fontId="26" fillId="29" borderId="10" xfId="0" applyFont="1" applyFill="1" applyBorder="1" applyAlignment="1">
      <alignment horizontal="center" vertical="top" wrapText="1"/>
    </xf>
    <xf numFmtId="189" fontId="36" fillId="29" borderId="10" xfId="0" applyNumberFormat="1" applyFont="1" applyFill="1" applyBorder="1" applyAlignment="1">
      <alignment horizontal="left" wrapText="1" indent="1"/>
    </xf>
    <xf numFmtId="189" fontId="37" fillId="26" borderId="10" xfId="0" applyNumberFormat="1" applyFont="1" applyFill="1" applyBorder="1" applyAlignment="1">
      <alignment horizontal="left" wrapText="1" indent="1"/>
    </xf>
    <xf numFmtId="0" fontId="24" fillId="0" borderId="0" xfId="0" applyFont="1" applyAlignment="1">
      <alignment/>
    </xf>
    <xf numFmtId="0" fontId="22" fillId="26" borderId="0" xfId="0" applyNumberFormat="1" applyFont="1" applyFill="1" applyAlignment="1">
      <alignment horizontal="center"/>
    </xf>
    <xf numFmtId="1" fontId="22" fillId="26" borderId="0" xfId="0" applyNumberFormat="1" applyFont="1" applyFill="1" applyAlignment="1">
      <alignment vertical="center"/>
    </xf>
    <xf numFmtId="0" fontId="24" fillId="26" borderId="0" xfId="0" applyNumberFormat="1" applyFont="1" applyFill="1" applyAlignment="1">
      <alignment horizontal="center" vertical="center"/>
    </xf>
    <xf numFmtId="1" fontId="24" fillId="26" borderId="0" xfId="0" applyNumberFormat="1" applyFont="1" applyFill="1" applyAlignment="1">
      <alignment horizontal="center" vertical="center"/>
    </xf>
    <xf numFmtId="0" fontId="21" fillId="26" borderId="0" xfId="0" applyNumberFormat="1" applyFont="1" applyFill="1" applyAlignment="1">
      <alignment/>
    </xf>
    <xf numFmtId="1" fontId="22" fillId="26" borderId="0" xfId="0" applyNumberFormat="1" applyFont="1" applyFill="1" applyAlignment="1">
      <alignment/>
    </xf>
    <xf numFmtId="1" fontId="21" fillId="26" borderId="0" xfId="0" applyNumberFormat="1" applyFont="1" applyFill="1" applyAlignment="1">
      <alignment/>
    </xf>
    <xf numFmtId="0" fontId="29" fillId="26" borderId="0" xfId="0" applyFont="1" applyFill="1" applyAlignment="1">
      <alignment vertical="center"/>
    </xf>
    <xf numFmtId="1" fontId="0" fillId="26" borderId="0" xfId="0" applyNumberFormat="1" applyFill="1" applyAlignment="1">
      <alignment/>
    </xf>
    <xf numFmtId="0" fontId="42" fillId="26" borderId="10" xfId="0" applyFont="1" applyFill="1" applyBorder="1" applyAlignment="1">
      <alignment horizontal="center" vertical="center" wrapText="1"/>
    </xf>
    <xf numFmtId="1" fontId="42" fillId="26" borderId="11" xfId="0" applyNumberFormat="1" applyFont="1" applyFill="1" applyBorder="1" applyAlignment="1">
      <alignment horizontal="center" vertical="center" wrapText="1"/>
    </xf>
    <xf numFmtId="0" fontId="42" fillId="26" borderId="12" xfId="0" applyFont="1" applyFill="1" applyBorder="1" applyAlignment="1">
      <alignment horizontal="center" wrapText="1"/>
    </xf>
    <xf numFmtId="1" fontId="34" fillId="26" borderId="0" xfId="0" applyNumberFormat="1" applyFont="1" applyFill="1" applyAlignment="1">
      <alignment/>
    </xf>
    <xf numFmtId="189" fontId="26" fillId="26" borderId="0" xfId="0" applyNumberFormat="1" applyFont="1" applyFill="1" applyBorder="1" applyAlignment="1">
      <alignment horizontal="left" wrapText="1" indent="1"/>
    </xf>
    <xf numFmtId="0" fontId="34" fillId="26" borderId="10" xfId="0" applyFont="1" applyFill="1" applyBorder="1" applyAlignment="1">
      <alignment/>
    </xf>
    <xf numFmtId="1" fontId="35" fillId="26" borderId="0" xfId="0" applyNumberFormat="1" applyFont="1" applyFill="1" applyBorder="1" applyAlignment="1">
      <alignment/>
    </xf>
    <xf numFmtId="0" fontId="34" fillId="26" borderId="0" xfId="0" applyFont="1" applyFill="1" applyBorder="1" applyAlignment="1">
      <alignment/>
    </xf>
    <xf numFmtId="0" fontId="35" fillId="26" borderId="0" xfId="0" applyFont="1" applyFill="1" applyBorder="1" applyAlignment="1">
      <alignment/>
    </xf>
    <xf numFmtId="1" fontId="34" fillId="26" borderId="0" xfId="0" applyNumberFormat="1" applyFont="1" applyFill="1" applyBorder="1" applyAlignment="1">
      <alignment/>
    </xf>
    <xf numFmtId="0" fontId="28" fillId="26" borderId="0" xfId="0" applyFont="1" applyFill="1" applyBorder="1" applyAlignment="1">
      <alignment/>
    </xf>
    <xf numFmtId="1" fontId="0" fillId="26" borderId="0" xfId="0" applyNumberFormat="1" applyFill="1" applyBorder="1" applyAlignment="1">
      <alignment/>
    </xf>
    <xf numFmtId="0" fontId="0" fillId="26" borderId="0" xfId="0" applyFont="1" applyFill="1" applyAlignment="1">
      <alignment/>
    </xf>
    <xf numFmtId="0" fontId="35" fillId="25" borderId="0" xfId="0" applyFont="1" applyFill="1" applyBorder="1" applyAlignment="1">
      <alignment horizontal="center"/>
    </xf>
    <xf numFmtId="0" fontId="35" fillId="26" borderId="0" xfId="0" applyFont="1" applyFill="1" applyBorder="1" applyAlignment="1">
      <alignment/>
    </xf>
    <xf numFmtId="1" fontId="35" fillId="26" borderId="10" xfId="0" applyNumberFormat="1" applyFont="1" applyFill="1" applyBorder="1" applyAlignment="1">
      <alignment horizontal="center"/>
    </xf>
    <xf numFmtId="1" fontId="35" fillId="26" borderId="10" xfId="0" applyNumberFormat="1" applyFont="1" applyFill="1" applyBorder="1" applyAlignment="1">
      <alignment horizontal="center"/>
    </xf>
    <xf numFmtId="0" fontId="33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26" fillId="0" borderId="13" xfId="0" applyFont="1" applyBorder="1" applyAlignment="1">
      <alignment horizontal="left" wrapText="1"/>
    </xf>
    <xf numFmtId="0" fontId="33" fillId="0" borderId="10" xfId="0" applyFont="1" applyBorder="1" applyAlignment="1">
      <alignment wrapText="1"/>
    </xf>
    <xf numFmtId="0" fontId="33" fillId="0" borderId="10" xfId="0" applyFont="1" applyFill="1" applyBorder="1" applyAlignment="1">
      <alignment wrapText="1"/>
    </xf>
    <xf numFmtId="0" fontId="26" fillId="0" borderId="14" xfId="0" applyFont="1" applyBorder="1" applyAlignment="1">
      <alignment wrapText="1"/>
    </xf>
    <xf numFmtId="0" fontId="26" fillId="0" borderId="14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26" fillId="0" borderId="14" xfId="0" applyFont="1" applyBorder="1" applyAlignment="1">
      <alignment horizontal="center" wrapText="1"/>
    </xf>
    <xf numFmtId="0" fontId="26" fillId="0" borderId="14" xfId="0" applyFont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wrapText="1"/>
    </xf>
    <xf numFmtId="189" fontId="26" fillId="0" borderId="14" xfId="0" applyNumberFormat="1" applyFont="1" applyBorder="1" applyAlignment="1" quotePrefix="1">
      <alignment horizontal="left" wrapText="1" indent="1"/>
    </xf>
    <xf numFmtId="189" fontId="26" fillId="0" borderId="14" xfId="0" applyNumberFormat="1" applyFont="1" applyBorder="1" applyAlignment="1">
      <alignment horizontal="left" wrapText="1" indent="1"/>
    </xf>
    <xf numFmtId="189" fontId="26" fillId="0" borderId="14" xfId="0" applyNumberFormat="1" applyFont="1" applyFill="1" applyBorder="1" applyAlignment="1">
      <alignment horizontal="left" wrapText="1" indent="1"/>
    </xf>
    <xf numFmtId="189" fontId="26" fillId="26" borderId="12" xfId="0" applyNumberFormat="1" applyFont="1" applyFill="1" applyBorder="1" applyAlignment="1">
      <alignment horizontal="left" wrapText="1" indent="1"/>
    </xf>
    <xf numFmtId="0" fontId="26" fillId="0" borderId="14" xfId="0" applyFont="1" applyBorder="1" applyAlignment="1">
      <alignment wrapText="1"/>
    </xf>
    <xf numFmtId="0" fontId="26" fillId="0" borderId="14" xfId="0" applyFont="1" applyBorder="1" applyAlignment="1">
      <alignment horizontal="center" wrapText="1"/>
    </xf>
    <xf numFmtId="0" fontId="26" fillId="0" borderId="14" xfId="0" applyFont="1" applyFill="1" applyBorder="1" applyAlignment="1">
      <alignment horizontal="center" wrapText="1"/>
    </xf>
    <xf numFmtId="1" fontId="35" fillId="26" borderId="10" xfId="0" applyNumberFormat="1" applyFont="1" applyFill="1" applyBorder="1" applyAlignment="1">
      <alignment horizontal="center"/>
    </xf>
    <xf numFmtId="0" fontId="34" fillId="0" borderId="0" xfId="0" applyFont="1" applyAlignment="1">
      <alignment wrapText="1"/>
    </xf>
    <xf numFmtId="189" fontId="26" fillId="0" borderId="10" xfId="0" applyNumberFormat="1" applyFont="1" applyBorder="1" applyAlignment="1" quotePrefix="1">
      <alignment horizontal="left" wrapText="1"/>
    </xf>
    <xf numFmtId="189" fontId="26" fillId="0" borderId="10" xfId="0" applyNumberFormat="1" applyFont="1" applyFill="1" applyBorder="1" applyAlignment="1">
      <alignment horizontal="left" wrapText="1"/>
    </xf>
    <xf numFmtId="0" fontId="22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vertical="center"/>
    </xf>
    <xf numFmtId="0" fontId="24" fillId="0" borderId="0" xfId="0" applyNumberFormat="1" applyFont="1" applyFill="1" applyAlignment="1">
      <alignment horizontal="center" vertical="center"/>
    </xf>
    <xf numFmtId="1" fontId="24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Alignment="1">
      <alignment/>
    </xf>
    <xf numFmtId="1" fontId="22" fillId="0" borderId="0" xfId="0" applyNumberFormat="1" applyFont="1" applyFill="1" applyAlignment="1">
      <alignment/>
    </xf>
    <xf numFmtId="1" fontId="21" fillId="0" borderId="0" xfId="0" applyNumberFormat="1" applyFont="1" applyFill="1" applyAlignment="1">
      <alignment/>
    </xf>
    <xf numFmtId="0" fontId="29" fillId="0" borderId="0" xfId="0" applyFont="1" applyFill="1" applyAlignment="1">
      <alignment vertical="center"/>
    </xf>
    <xf numFmtId="1" fontId="0" fillId="0" borderId="0" xfId="0" applyNumberFormat="1" applyFill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1" fontId="42" fillId="0" borderId="11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wrapText="1"/>
    </xf>
    <xf numFmtId="1" fontId="34" fillId="0" borderId="0" xfId="0" applyNumberFormat="1" applyFont="1" applyFill="1" applyAlignment="1">
      <alignment wrapText="1"/>
    </xf>
    <xf numFmtId="189" fontId="26" fillId="0" borderId="0" xfId="0" applyNumberFormat="1" applyFont="1" applyFill="1" applyBorder="1" applyAlignment="1">
      <alignment horizontal="left" wrapText="1" indent="1"/>
    </xf>
    <xf numFmtId="1" fontId="34" fillId="0" borderId="0" xfId="0" applyNumberFormat="1" applyFont="1" applyFill="1" applyAlignment="1">
      <alignment/>
    </xf>
    <xf numFmtId="1" fontId="35" fillId="0" borderId="0" xfId="0" applyNumberFormat="1" applyFont="1" applyFill="1" applyBorder="1" applyAlignment="1">
      <alignment/>
    </xf>
    <xf numFmtId="0" fontId="35" fillId="0" borderId="10" xfId="0" applyFont="1" applyFill="1" applyBorder="1" applyAlignment="1">
      <alignment/>
    </xf>
    <xf numFmtId="1" fontId="34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1" fontId="35" fillId="26" borderId="10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189" fontId="26" fillId="26" borderId="10" xfId="0" applyNumberFormat="1" applyFont="1" applyFill="1" applyBorder="1" applyAlignment="1">
      <alignment horizontal="left" vertical="center" wrapText="1"/>
    </xf>
    <xf numFmtId="1" fontId="34" fillId="26" borderId="0" xfId="0" applyNumberFormat="1" applyFont="1" applyFill="1" applyAlignment="1">
      <alignment vertical="center"/>
    </xf>
    <xf numFmtId="0" fontId="34" fillId="0" borderId="0" xfId="0" applyFont="1" applyAlignment="1">
      <alignment vertical="center"/>
    </xf>
    <xf numFmtId="189" fontId="26" fillId="0" borderId="10" xfId="0" applyNumberFormat="1" applyFont="1" applyBorder="1" applyAlignment="1" quotePrefix="1">
      <alignment horizontal="left" vertical="center" wrapText="1"/>
    </xf>
    <xf numFmtId="0" fontId="34" fillId="0" borderId="0" xfId="0" applyFont="1" applyFill="1" applyAlignment="1">
      <alignment vertical="center"/>
    </xf>
    <xf numFmtId="0" fontId="38" fillId="0" borderId="10" xfId="0" applyFont="1" applyBorder="1" applyAlignment="1">
      <alignment horizontal="center" wrapText="1"/>
    </xf>
    <xf numFmtId="189" fontId="26" fillId="0" borderId="12" xfId="0" applyNumberFormat="1" applyFont="1" applyFill="1" applyBorder="1" applyAlignment="1">
      <alignment horizontal="left" wrapText="1" indent="1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189" fontId="26" fillId="0" borderId="10" xfId="0" applyNumberFormat="1" applyFont="1" applyBorder="1" applyAlignment="1">
      <alignment horizontal="left" vertical="center"/>
    </xf>
    <xf numFmtId="189" fontId="26" fillId="26" borderId="10" xfId="0" applyNumberFormat="1" applyFont="1" applyFill="1" applyBorder="1" applyAlignment="1">
      <alignment horizontal="left" vertical="center"/>
    </xf>
    <xf numFmtId="189" fontId="26" fillId="0" borderId="10" xfId="0" applyNumberFormat="1" applyFont="1" applyBorder="1" applyAlignment="1" quotePrefix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6" fillId="29" borderId="10" xfId="0" applyFont="1" applyFill="1" applyBorder="1" applyAlignment="1">
      <alignment horizontal="left" vertical="center"/>
    </xf>
    <xf numFmtId="0" fontId="26" fillId="29" borderId="10" xfId="0" applyFont="1" applyFill="1" applyBorder="1" applyAlignment="1">
      <alignment horizontal="center" vertical="center"/>
    </xf>
    <xf numFmtId="189" fontId="36" fillId="29" borderId="10" xfId="0" applyNumberFormat="1" applyFont="1" applyFill="1" applyBorder="1" applyAlignment="1">
      <alignment horizontal="left" vertical="center"/>
    </xf>
    <xf numFmtId="189" fontId="37" fillId="26" borderId="10" xfId="0" applyNumberFormat="1" applyFont="1" applyFill="1" applyBorder="1" applyAlignment="1">
      <alignment horizontal="left"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189" fontId="26" fillId="0" borderId="10" xfId="0" applyNumberFormat="1" applyFont="1" applyFill="1" applyBorder="1" applyAlignment="1">
      <alignment horizontal="left" vertical="center"/>
    </xf>
    <xf numFmtId="0" fontId="27" fillId="0" borderId="10" xfId="0" applyFont="1" applyBorder="1" applyAlignment="1">
      <alignment vertical="center"/>
    </xf>
    <xf numFmtId="14" fontId="27" fillId="0" borderId="10" xfId="0" applyNumberFormat="1" applyFont="1" applyBorder="1" applyAlignment="1">
      <alignment vertical="center"/>
    </xf>
    <xf numFmtId="189" fontId="26" fillId="0" borderId="10" xfId="0" applyNumberFormat="1" applyFont="1" applyFill="1" applyBorder="1" applyAlignment="1" quotePrefix="1">
      <alignment horizontal="left" vertical="center"/>
    </xf>
    <xf numFmtId="14" fontId="26" fillId="0" borderId="10" xfId="0" applyNumberFormat="1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33" fillId="0" borderId="13" xfId="0" applyFont="1" applyBorder="1" applyAlignment="1">
      <alignment vertical="center"/>
    </xf>
    <xf numFmtId="0" fontId="33" fillId="0" borderId="13" xfId="0" applyFont="1" applyFill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14" fontId="26" fillId="0" borderId="10" xfId="0" applyNumberFormat="1" applyFont="1" applyFill="1" applyBorder="1" applyAlignment="1">
      <alignment horizontal="left" vertical="center"/>
    </xf>
    <xf numFmtId="14" fontId="0" fillId="0" borderId="14" xfId="0" applyNumberFormat="1" applyBorder="1" applyAlignment="1">
      <alignment vertical="center"/>
    </xf>
    <xf numFmtId="14" fontId="26" fillId="26" borderId="10" xfId="0" applyNumberFormat="1" applyFont="1" applyFill="1" applyBorder="1" applyAlignment="1">
      <alignment horizontal="left" vertical="center"/>
    </xf>
    <xf numFmtId="14" fontId="26" fillId="29" borderId="10" xfId="0" applyNumberFormat="1" applyFont="1" applyFill="1" applyBorder="1" applyAlignment="1">
      <alignment horizontal="left" vertical="center"/>
    </xf>
    <xf numFmtId="14" fontId="26" fillId="0" borderId="10" xfId="0" applyNumberFormat="1" applyFont="1" applyBorder="1" applyAlignment="1">
      <alignment horizontal="left" vertical="center"/>
    </xf>
    <xf numFmtId="14" fontId="26" fillId="0" borderId="10" xfId="0" applyNumberFormat="1" applyFont="1" applyFill="1" applyBorder="1" applyAlignment="1">
      <alignment horizontal="left" vertical="center"/>
    </xf>
    <xf numFmtId="14" fontId="26" fillId="30" borderId="10" xfId="0" applyNumberFormat="1" applyFont="1" applyFill="1" applyBorder="1" applyAlignment="1">
      <alignment horizontal="left" vertical="center"/>
    </xf>
    <xf numFmtId="14" fontId="33" fillId="0" borderId="14" xfId="0" applyNumberFormat="1" applyFont="1" applyBorder="1" applyAlignment="1">
      <alignment vertical="center"/>
    </xf>
    <xf numFmtId="14" fontId="26" fillId="0" borderId="14" xfId="0" applyNumberFormat="1" applyFont="1" applyFill="1" applyBorder="1" applyAlignment="1">
      <alignment horizontal="left" vertical="center" wrapText="1"/>
    </xf>
    <xf numFmtId="14" fontId="26" fillId="26" borderId="10" xfId="0" applyNumberFormat="1" applyFont="1" applyFill="1" applyBorder="1" applyAlignment="1">
      <alignment horizontal="left" vertical="center" wrapText="1"/>
    </xf>
    <xf numFmtId="14" fontId="26" fillId="0" borderId="10" xfId="0" applyNumberFormat="1" applyFont="1" applyBorder="1" applyAlignment="1">
      <alignment horizontal="left" wrapText="1"/>
    </xf>
    <xf numFmtId="14" fontId="26" fillId="26" borderId="14" xfId="0" applyNumberFormat="1" applyFont="1" applyFill="1" applyBorder="1" applyAlignment="1">
      <alignment horizontal="left" vertical="center" wrapText="1"/>
    </xf>
    <xf numFmtId="14" fontId="26" fillId="30" borderId="10" xfId="0" applyNumberFormat="1" applyFont="1" applyFill="1" applyBorder="1" applyAlignment="1">
      <alignment horizontal="left" vertical="center" wrapText="1"/>
    </xf>
    <xf numFmtId="14" fontId="26" fillId="29" borderId="10" xfId="0" applyNumberFormat="1" applyFont="1" applyFill="1" applyBorder="1" applyAlignment="1">
      <alignment horizontal="left" vertical="center" wrapText="1"/>
    </xf>
    <xf numFmtId="14" fontId="26" fillId="0" borderId="14" xfId="0" applyNumberFormat="1" applyFont="1" applyFill="1" applyBorder="1" applyAlignment="1">
      <alignment horizontal="left" vertical="center" wrapText="1"/>
    </xf>
    <xf numFmtId="14" fontId="33" fillId="0" borderId="10" xfId="0" applyNumberFormat="1" applyFont="1" applyBorder="1" applyAlignment="1">
      <alignment wrapText="1"/>
    </xf>
    <xf numFmtId="14" fontId="0" fillId="0" borderId="10" xfId="0" applyNumberFormat="1" applyBorder="1" applyAlignment="1">
      <alignment/>
    </xf>
    <xf numFmtId="14" fontId="0" fillId="0" borderId="14" xfId="0" applyNumberFormat="1" applyBorder="1" applyAlignment="1">
      <alignment/>
    </xf>
    <xf numFmtId="0" fontId="32" fillId="0" borderId="0" xfId="0" applyFont="1" applyFill="1" applyAlignment="1">
      <alignment horizontal="center" vertical="center"/>
    </xf>
    <xf numFmtId="0" fontId="33" fillId="0" borderId="13" xfId="0" applyFont="1" applyBorder="1" applyAlignment="1">
      <alignment horizontal="center" wrapText="1"/>
    </xf>
    <xf numFmtId="0" fontId="33" fillId="0" borderId="14" xfId="0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21" fillId="0" borderId="0" xfId="0" applyFont="1" applyAlignment="1">
      <alignment horizontal="center" vertical="center"/>
    </xf>
    <xf numFmtId="0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5" fillId="0" borderId="13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1" fontId="35" fillId="26" borderId="10" xfId="0" applyNumberFormat="1" applyFont="1" applyFill="1" applyBorder="1" applyAlignment="1">
      <alignment horizontal="center"/>
    </xf>
    <xf numFmtId="0" fontId="35" fillId="26" borderId="10" xfId="0" applyFont="1" applyFill="1" applyBorder="1" applyAlignment="1">
      <alignment horizontal="center"/>
    </xf>
    <xf numFmtId="0" fontId="3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</xdr:row>
      <xdr:rowOff>66675</xdr:rowOff>
    </xdr:from>
    <xdr:to>
      <xdr:col>2</xdr:col>
      <xdr:colOff>323850</xdr:colOff>
      <xdr:row>3</xdr:row>
      <xdr:rowOff>66675</xdr:rowOff>
    </xdr:to>
    <xdr:sp>
      <xdr:nvSpPr>
        <xdr:cNvPr id="1" name="Straight Connector 8"/>
        <xdr:cNvSpPr>
          <a:spLocks/>
        </xdr:cNvSpPr>
      </xdr:nvSpPr>
      <xdr:spPr>
        <a:xfrm>
          <a:off x="323850" y="75247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2</xdr:row>
      <xdr:rowOff>0</xdr:rowOff>
    </xdr:from>
    <xdr:to>
      <xdr:col>7</xdr:col>
      <xdr:colOff>342900</xdr:colOff>
      <xdr:row>2</xdr:row>
      <xdr:rowOff>0</xdr:rowOff>
    </xdr:to>
    <xdr:sp>
      <xdr:nvSpPr>
        <xdr:cNvPr id="2" name="Straight Connector 8"/>
        <xdr:cNvSpPr>
          <a:spLocks/>
        </xdr:cNvSpPr>
      </xdr:nvSpPr>
      <xdr:spPr>
        <a:xfrm>
          <a:off x="3590925" y="447675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</xdr:row>
      <xdr:rowOff>66675</xdr:rowOff>
    </xdr:from>
    <xdr:to>
      <xdr:col>2</xdr:col>
      <xdr:colOff>323850</xdr:colOff>
      <xdr:row>3</xdr:row>
      <xdr:rowOff>66675</xdr:rowOff>
    </xdr:to>
    <xdr:sp>
      <xdr:nvSpPr>
        <xdr:cNvPr id="1" name="Straight Connector 8"/>
        <xdr:cNvSpPr>
          <a:spLocks/>
        </xdr:cNvSpPr>
      </xdr:nvSpPr>
      <xdr:spPr>
        <a:xfrm>
          <a:off x="323850" y="75247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2</xdr:row>
      <xdr:rowOff>0</xdr:rowOff>
    </xdr:from>
    <xdr:to>
      <xdr:col>7</xdr:col>
      <xdr:colOff>342900</xdr:colOff>
      <xdr:row>2</xdr:row>
      <xdr:rowOff>0</xdr:rowOff>
    </xdr:to>
    <xdr:sp>
      <xdr:nvSpPr>
        <xdr:cNvPr id="2" name="Straight Connector 8"/>
        <xdr:cNvSpPr>
          <a:spLocks/>
        </xdr:cNvSpPr>
      </xdr:nvSpPr>
      <xdr:spPr>
        <a:xfrm>
          <a:off x="3590925" y="447675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</xdr:row>
      <xdr:rowOff>66675</xdr:rowOff>
    </xdr:from>
    <xdr:to>
      <xdr:col>2</xdr:col>
      <xdr:colOff>323850</xdr:colOff>
      <xdr:row>3</xdr:row>
      <xdr:rowOff>66675</xdr:rowOff>
    </xdr:to>
    <xdr:sp>
      <xdr:nvSpPr>
        <xdr:cNvPr id="1" name="Straight Connector 8"/>
        <xdr:cNvSpPr>
          <a:spLocks/>
        </xdr:cNvSpPr>
      </xdr:nvSpPr>
      <xdr:spPr>
        <a:xfrm>
          <a:off x="323850" y="75247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2</xdr:row>
      <xdr:rowOff>0</xdr:rowOff>
    </xdr:from>
    <xdr:to>
      <xdr:col>7</xdr:col>
      <xdr:colOff>342900</xdr:colOff>
      <xdr:row>2</xdr:row>
      <xdr:rowOff>0</xdr:rowOff>
    </xdr:to>
    <xdr:sp>
      <xdr:nvSpPr>
        <xdr:cNvPr id="2" name="Straight Connector 8"/>
        <xdr:cNvSpPr>
          <a:spLocks/>
        </xdr:cNvSpPr>
      </xdr:nvSpPr>
      <xdr:spPr>
        <a:xfrm>
          <a:off x="3590925" y="4476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</xdr:row>
      <xdr:rowOff>66675</xdr:rowOff>
    </xdr:from>
    <xdr:to>
      <xdr:col>2</xdr:col>
      <xdr:colOff>323850</xdr:colOff>
      <xdr:row>3</xdr:row>
      <xdr:rowOff>66675</xdr:rowOff>
    </xdr:to>
    <xdr:sp>
      <xdr:nvSpPr>
        <xdr:cNvPr id="1" name="Straight Connector 8"/>
        <xdr:cNvSpPr>
          <a:spLocks/>
        </xdr:cNvSpPr>
      </xdr:nvSpPr>
      <xdr:spPr>
        <a:xfrm>
          <a:off x="323850" y="75247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2</xdr:row>
      <xdr:rowOff>0</xdr:rowOff>
    </xdr:from>
    <xdr:to>
      <xdr:col>7</xdr:col>
      <xdr:colOff>342900</xdr:colOff>
      <xdr:row>2</xdr:row>
      <xdr:rowOff>0</xdr:rowOff>
    </xdr:to>
    <xdr:sp>
      <xdr:nvSpPr>
        <xdr:cNvPr id="2" name="Straight Connector 8"/>
        <xdr:cNvSpPr>
          <a:spLocks/>
        </xdr:cNvSpPr>
      </xdr:nvSpPr>
      <xdr:spPr>
        <a:xfrm>
          <a:off x="3590925" y="4476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</xdr:row>
      <xdr:rowOff>66675</xdr:rowOff>
    </xdr:from>
    <xdr:to>
      <xdr:col>2</xdr:col>
      <xdr:colOff>323850</xdr:colOff>
      <xdr:row>3</xdr:row>
      <xdr:rowOff>66675</xdr:rowOff>
    </xdr:to>
    <xdr:sp>
      <xdr:nvSpPr>
        <xdr:cNvPr id="1" name="Straight Connector 8"/>
        <xdr:cNvSpPr>
          <a:spLocks/>
        </xdr:cNvSpPr>
      </xdr:nvSpPr>
      <xdr:spPr>
        <a:xfrm>
          <a:off x="323850" y="75247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2</xdr:row>
      <xdr:rowOff>0</xdr:rowOff>
    </xdr:from>
    <xdr:to>
      <xdr:col>7</xdr:col>
      <xdr:colOff>342900</xdr:colOff>
      <xdr:row>2</xdr:row>
      <xdr:rowOff>0</xdr:rowOff>
    </xdr:to>
    <xdr:sp>
      <xdr:nvSpPr>
        <xdr:cNvPr id="2" name="Straight Connector 8"/>
        <xdr:cNvSpPr>
          <a:spLocks/>
        </xdr:cNvSpPr>
      </xdr:nvSpPr>
      <xdr:spPr>
        <a:xfrm>
          <a:off x="3590925" y="4476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</xdr:row>
      <xdr:rowOff>66675</xdr:rowOff>
    </xdr:from>
    <xdr:to>
      <xdr:col>2</xdr:col>
      <xdr:colOff>323850</xdr:colOff>
      <xdr:row>3</xdr:row>
      <xdr:rowOff>66675</xdr:rowOff>
    </xdr:to>
    <xdr:sp>
      <xdr:nvSpPr>
        <xdr:cNvPr id="1" name="Straight Connector 8"/>
        <xdr:cNvSpPr>
          <a:spLocks/>
        </xdr:cNvSpPr>
      </xdr:nvSpPr>
      <xdr:spPr>
        <a:xfrm>
          <a:off x="323850" y="75247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2</xdr:row>
      <xdr:rowOff>0</xdr:rowOff>
    </xdr:from>
    <xdr:to>
      <xdr:col>7</xdr:col>
      <xdr:colOff>342900</xdr:colOff>
      <xdr:row>2</xdr:row>
      <xdr:rowOff>0</xdr:rowOff>
    </xdr:to>
    <xdr:sp>
      <xdr:nvSpPr>
        <xdr:cNvPr id="2" name="Straight Connector 8"/>
        <xdr:cNvSpPr>
          <a:spLocks/>
        </xdr:cNvSpPr>
      </xdr:nvSpPr>
      <xdr:spPr>
        <a:xfrm>
          <a:off x="3590925" y="447675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</xdr:row>
      <xdr:rowOff>66675</xdr:rowOff>
    </xdr:from>
    <xdr:to>
      <xdr:col>2</xdr:col>
      <xdr:colOff>323850</xdr:colOff>
      <xdr:row>3</xdr:row>
      <xdr:rowOff>66675</xdr:rowOff>
    </xdr:to>
    <xdr:sp>
      <xdr:nvSpPr>
        <xdr:cNvPr id="1" name="Straight Connector 8"/>
        <xdr:cNvSpPr>
          <a:spLocks/>
        </xdr:cNvSpPr>
      </xdr:nvSpPr>
      <xdr:spPr>
        <a:xfrm>
          <a:off x="323850" y="75247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2</xdr:row>
      <xdr:rowOff>0</xdr:rowOff>
    </xdr:from>
    <xdr:to>
      <xdr:col>7</xdr:col>
      <xdr:colOff>342900</xdr:colOff>
      <xdr:row>2</xdr:row>
      <xdr:rowOff>0</xdr:rowOff>
    </xdr:to>
    <xdr:sp>
      <xdr:nvSpPr>
        <xdr:cNvPr id="2" name="Straight Connector 8"/>
        <xdr:cNvSpPr>
          <a:spLocks/>
        </xdr:cNvSpPr>
      </xdr:nvSpPr>
      <xdr:spPr>
        <a:xfrm>
          <a:off x="3590925" y="447675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</xdr:row>
      <xdr:rowOff>66675</xdr:rowOff>
    </xdr:from>
    <xdr:to>
      <xdr:col>2</xdr:col>
      <xdr:colOff>323850</xdr:colOff>
      <xdr:row>3</xdr:row>
      <xdr:rowOff>66675</xdr:rowOff>
    </xdr:to>
    <xdr:sp>
      <xdr:nvSpPr>
        <xdr:cNvPr id="1" name="Straight Connector 8"/>
        <xdr:cNvSpPr>
          <a:spLocks/>
        </xdr:cNvSpPr>
      </xdr:nvSpPr>
      <xdr:spPr>
        <a:xfrm>
          <a:off x="323850" y="75247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2</xdr:row>
      <xdr:rowOff>0</xdr:rowOff>
    </xdr:from>
    <xdr:to>
      <xdr:col>7</xdr:col>
      <xdr:colOff>342900</xdr:colOff>
      <xdr:row>2</xdr:row>
      <xdr:rowOff>0</xdr:rowOff>
    </xdr:to>
    <xdr:sp>
      <xdr:nvSpPr>
        <xdr:cNvPr id="2" name="Straight Connector 8"/>
        <xdr:cNvSpPr>
          <a:spLocks/>
        </xdr:cNvSpPr>
      </xdr:nvSpPr>
      <xdr:spPr>
        <a:xfrm>
          <a:off x="3590925" y="447675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</xdr:row>
      <xdr:rowOff>66675</xdr:rowOff>
    </xdr:from>
    <xdr:to>
      <xdr:col>2</xdr:col>
      <xdr:colOff>323850</xdr:colOff>
      <xdr:row>3</xdr:row>
      <xdr:rowOff>66675</xdr:rowOff>
    </xdr:to>
    <xdr:sp>
      <xdr:nvSpPr>
        <xdr:cNvPr id="1" name="Straight Connector 8"/>
        <xdr:cNvSpPr>
          <a:spLocks/>
        </xdr:cNvSpPr>
      </xdr:nvSpPr>
      <xdr:spPr>
        <a:xfrm>
          <a:off x="323850" y="75247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2</xdr:row>
      <xdr:rowOff>0</xdr:rowOff>
    </xdr:from>
    <xdr:to>
      <xdr:col>7</xdr:col>
      <xdr:colOff>342900</xdr:colOff>
      <xdr:row>2</xdr:row>
      <xdr:rowOff>0</xdr:rowOff>
    </xdr:to>
    <xdr:sp>
      <xdr:nvSpPr>
        <xdr:cNvPr id="2" name="Straight Connector 8"/>
        <xdr:cNvSpPr>
          <a:spLocks/>
        </xdr:cNvSpPr>
      </xdr:nvSpPr>
      <xdr:spPr>
        <a:xfrm>
          <a:off x="3590925" y="447675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</xdr:row>
      <xdr:rowOff>66675</xdr:rowOff>
    </xdr:from>
    <xdr:to>
      <xdr:col>2</xdr:col>
      <xdr:colOff>323850</xdr:colOff>
      <xdr:row>3</xdr:row>
      <xdr:rowOff>66675</xdr:rowOff>
    </xdr:to>
    <xdr:sp>
      <xdr:nvSpPr>
        <xdr:cNvPr id="1" name="Straight Connector 8"/>
        <xdr:cNvSpPr>
          <a:spLocks/>
        </xdr:cNvSpPr>
      </xdr:nvSpPr>
      <xdr:spPr>
        <a:xfrm>
          <a:off x="323850" y="75247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2</xdr:row>
      <xdr:rowOff>0</xdr:rowOff>
    </xdr:from>
    <xdr:to>
      <xdr:col>7</xdr:col>
      <xdr:colOff>342900</xdr:colOff>
      <xdr:row>2</xdr:row>
      <xdr:rowOff>0</xdr:rowOff>
    </xdr:to>
    <xdr:sp>
      <xdr:nvSpPr>
        <xdr:cNvPr id="2" name="Straight Connector 8"/>
        <xdr:cNvSpPr>
          <a:spLocks/>
        </xdr:cNvSpPr>
      </xdr:nvSpPr>
      <xdr:spPr>
        <a:xfrm>
          <a:off x="3590925" y="447675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</xdr:row>
      <xdr:rowOff>66675</xdr:rowOff>
    </xdr:from>
    <xdr:to>
      <xdr:col>2</xdr:col>
      <xdr:colOff>323850</xdr:colOff>
      <xdr:row>3</xdr:row>
      <xdr:rowOff>66675</xdr:rowOff>
    </xdr:to>
    <xdr:sp>
      <xdr:nvSpPr>
        <xdr:cNvPr id="1" name="Straight Connector 8"/>
        <xdr:cNvSpPr>
          <a:spLocks/>
        </xdr:cNvSpPr>
      </xdr:nvSpPr>
      <xdr:spPr>
        <a:xfrm>
          <a:off x="323850" y="75247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2</xdr:row>
      <xdr:rowOff>0</xdr:rowOff>
    </xdr:from>
    <xdr:to>
      <xdr:col>7</xdr:col>
      <xdr:colOff>342900</xdr:colOff>
      <xdr:row>2</xdr:row>
      <xdr:rowOff>0</xdr:rowOff>
    </xdr:to>
    <xdr:sp>
      <xdr:nvSpPr>
        <xdr:cNvPr id="2" name="Straight Connector 8"/>
        <xdr:cNvSpPr>
          <a:spLocks/>
        </xdr:cNvSpPr>
      </xdr:nvSpPr>
      <xdr:spPr>
        <a:xfrm>
          <a:off x="3590925" y="447675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</xdr:row>
      <xdr:rowOff>66675</xdr:rowOff>
    </xdr:from>
    <xdr:to>
      <xdr:col>2</xdr:col>
      <xdr:colOff>323850</xdr:colOff>
      <xdr:row>3</xdr:row>
      <xdr:rowOff>66675</xdr:rowOff>
    </xdr:to>
    <xdr:sp>
      <xdr:nvSpPr>
        <xdr:cNvPr id="1" name="Straight Connector 8"/>
        <xdr:cNvSpPr>
          <a:spLocks/>
        </xdr:cNvSpPr>
      </xdr:nvSpPr>
      <xdr:spPr>
        <a:xfrm>
          <a:off x="323850" y="75247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2</xdr:row>
      <xdr:rowOff>0</xdr:rowOff>
    </xdr:from>
    <xdr:to>
      <xdr:col>7</xdr:col>
      <xdr:colOff>342900</xdr:colOff>
      <xdr:row>2</xdr:row>
      <xdr:rowOff>0</xdr:rowOff>
    </xdr:to>
    <xdr:sp>
      <xdr:nvSpPr>
        <xdr:cNvPr id="2" name="Straight Connector 8"/>
        <xdr:cNvSpPr>
          <a:spLocks/>
        </xdr:cNvSpPr>
      </xdr:nvSpPr>
      <xdr:spPr>
        <a:xfrm>
          <a:off x="3590925" y="447675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</xdr:row>
      <xdr:rowOff>66675</xdr:rowOff>
    </xdr:from>
    <xdr:to>
      <xdr:col>2</xdr:col>
      <xdr:colOff>323850</xdr:colOff>
      <xdr:row>3</xdr:row>
      <xdr:rowOff>66675</xdr:rowOff>
    </xdr:to>
    <xdr:sp>
      <xdr:nvSpPr>
        <xdr:cNvPr id="1" name="Straight Connector 8"/>
        <xdr:cNvSpPr>
          <a:spLocks/>
        </xdr:cNvSpPr>
      </xdr:nvSpPr>
      <xdr:spPr>
        <a:xfrm>
          <a:off x="323850" y="75247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2</xdr:row>
      <xdr:rowOff>0</xdr:rowOff>
    </xdr:from>
    <xdr:to>
      <xdr:col>7</xdr:col>
      <xdr:colOff>342900</xdr:colOff>
      <xdr:row>2</xdr:row>
      <xdr:rowOff>0</xdr:rowOff>
    </xdr:to>
    <xdr:sp>
      <xdr:nvSpPr>
        <xdr:cNvPr id="2" name="Straight Connector 8"/>
        <xdr:cNvSpPr>
          <a:spLocks/>
        </xdr:cNvSpPr>
      </xdr:nvSpPr>
      <xdr:spPr>
        <a:xfrm>
          <a:off x="3590925" y="447675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zoomScale="124" zoomScaleNormal="124" zoomScalePageLayoutView="0" workbookViewId="0" topLeftCell="A1">
      <selection activeCell="F11" sqref="F11:F12"/>
    </sheetView>
  </sheetViews>
  <sheetFormatPr defaultColWidth="9.140625" defaultRowHeight="12.75"/>
  <cols>
    <col min="1" max="1" width="5.7109375" style="9" customWidth="1"/>
    <col min="2" max="2" width="26.8515625" style="0" customWidth="1"/>
    <col min="3" max="3" width="9.140625" style="8" customWidth="1"/>
    <col min="4" max="4" width="16.57421875" style="8" customWidth="1"/>
    <col min="5" max="5" width="7.8515625" style="0" customWidth="1"/>
    <col min="6" max="6" width="10.8515625" style="39" customWidth="1"/>
    <col min="7" max="7" width="6.57421875" style="0" customWidth="1"/>
    <col min="8" max="8" width="16.140625" style="0" customWidth="1"/>
    <col min="9" max="9" width="14.421875" style="95" hidden="1" customWidth="1"/>
    <col min="10" max="10" width="10.28125" style="82" hidden="1" customWidth="1"/>
  </cols>
  <sheetData>
    <row r="1" spans="1:17" s="3" customFormat="1" ht="16.5">
      <c r="A1" s="203" t="s">
        <v>43</v>
      </c>
      <c r="B1" s="203"/>
      <c r="C1" s="203"/>
      <c r="D1" s="204" t="s">
        <v>44</v>
      </c>
      <c r="E1" s="204"/>
      <c r="F1" s="204"/>
      <c r="G1" s="204"/>
      <c r="H1" s="204"/>
      <c r="I1" s="74"/>
      <c r="J1" s="75"/>
      <c r="K1" s="1"/>
      <c r="L1" s="1"/>
      <c r="M1" s="1"/>
      <c r="N1" s="1"/>
      <c r="O1" s="1"/>
      <c r="P1" s="2"/>
      <c r="Q1" s="2"/>
    </row>
    <row r="2" spans="1:18" s="3" customFormat="1" ht="18.75">
      <c r="A2" s="205" t="s">
        <v>45</v>
      </c>
      <c r="B2" s="205"/>
      <c r="C2" s="205"/>
      <c r="D2" s="206" t="s">
        <v>46</v>
      </c>
      <c r="E2" s="206"/>
      <c r="F2" s="206"/>
      <c r="G2" s="206"/>
      <c r="H2" s="206"/>
      <c r="I2" s="76"/>
      <c r="J2" s="77"/>
      <c r="K2" s="4"/>
      <c r="L2" s="4"/>
      <c r="M2" s="4"/>
      <c r="N2" s="4"/>
      <c r="O2" s="4"/>
      <c r="P2" s="4"/>
      <c r="Q2" s="4"/>
      <c r="R2" s="4"/>
    </row>
    <row r="3" spans="1:17" s="3" customFormat="1" ht="18.75">
      <c r="A3" s="205" t="s">
        <v>47</v>
      </c>
      <c r="B3" s="205"/>
      <c r="C3" s="205"/>
      <c r="D3" s="2"/>
      <c r="E3" s="2"/>
      <c r="F3" s="60"/>
      <c r="G3" s="2"/>
      <c r="H3" s="2"/>
      <c r="I3" s="78"/>
      <c r="J3" s="79"/>
      <c r="K3" s="2"/>
      <c r="L3" s="6"/>
      <c r="M3" s="6"/>
      <c r="N3" s="6"/>
      <c r="O3" s="6"/>
      <c r="P3" s="5"/>
      <c r="Q3" s="2"/>
    </row>
    <row r="4" spans="1:17" s="3" customFormat="1" ht="16.5">
      <c r="A4" s="2"/>
      <c r="B4" s="2"/>
      <c r="C4" s="2"/>
      <c r="D4" s="2"/>
      <c r="E4" s="2"/>
      <c r="F4" s="60"/>
      <c r="G4" s="2"/>
      <c r="H4" s="2"/>
      <c r="I4" s="78"/>
      <c r="J4" s="80"/>
      <c r="K4" s="2"/>
      <c r="L4" s="5"/>
      <c r="M4" s="7"/>
      <c r="N4" s="5"/>
      <c r="O4" s="5"/>
      <c r="P4" s="5"/>
      <c r="Q4" s="2"/>
    </row>
    <row r="5" spans="1:9" ht="18" customHeight="1">
      <c r="A5" s="207" t="s">
        <v>297</v>
      </c>
      <c r="B5" s="207"/>
      <c r="C5" s="207"/>
      <c r="D5" s="207"/>
      <c r="E5" s="207"/>
      <c r="F5" s="207"/>
      <c r="G5" s="207"/>
      <c r="H5" s="207"/>
      <c r="I5" s="81"/>
    </row>
    <row r="6" spans="1:9" ht="18" customHeight="1">
      <c r="A6" s="199"/>
      <c r="B6" s="199"/>
      <c r="C6" s="199"/>
      <c r="D6" s="199"/>
      <c r="E6" s="199"/>
      <c r="F6" s="199"/>
      <c r="G6" s="199"/>
      <c r="H6" s="199"/>
      <c r="I6" s="81"/>
    </row>
    <row r="8" spans="1:10" ht="30.75" customHeight="1">
      <c r="A8" s="17" t="s">
        <v>48</v>
      </c>
      <c r="B8" s="17" t="s">
        <v>49</v>
      </c>
      <c r="C8" s="17" t="s">
        <v>50</v>
      </c>
      <c r="D8" s="17" t="s">
        <v>249</v>
      </c>
      <c r="E8" s="17" t="s">
        <v>51</v>
      </c>
      <c r="F8" s="61" t="s">
        <v>252</v>
      </c>
      <c r="G8" s="17" t="s">
        <v>237</v>
      </c>
      <c r="H8" s="17" t="s">
        <v>52</v>
      </c>
      <c r="I8" s="83" t="s">
        <v>53</v>
      </c>
      <c r="J8" s="84" t="s">
        <v>266</v>
      </c>
    </row>
    <row r="9" spans="1:10" ht="14.25">
      <c r="A9" s="52">
        <v>1</v>
      </c>
      <c r="B9" s="52">
        <v>2</v>
      </c>
      <c r="C9" s="52">
        <v>3</v>
      </c>
      <c r="D9" s="52">
        <v>4</v>
      </c>
      <c r="E9" s="52">
        <v>5</v>
      </c>
      <c r="F9" s="62">
        <v>6</v>
      </c>
      <c r="G9" s="52">
        <v>7</v>
      </c>
      <c r="H9" s="52">
        <v>8</v>
      </c>
      <c r="I9" s="85">
        <v>8</v>
      </c>
      <c r="J9" s="82">
        <v>9</v>
      </c>
    </row>
    <row r="10" spans="1:10" s="18" customFormat="1" ht="19.5" customHeight="1">
      <c r="A10" s="200" t="s">
        <v>54</v>
      </c>
      <c r="B10" s="201"/>
      <c r="C10" s="201"/>
      <c r="D10" s="201"/>
      <c r="E10" s="201"/>
      <c r="F10" s="201"/>
      <c r="G10" s="201"/>
      <c r="H10" s="201"/>
      <c r="I10" s="202"/>
      <c r="J10" s="86"/>
    </row>
    <row r="11" spans="1:10" s="18" customFormat="1" ht="19.5" customHeight="1">
      <c r="A11" s="10">
        <v>2</v>
      </c>
      <c r="B11" s="11" t="s">
        <v>0</v>
      </c>
      <c r="C11" s="12" t="s">
        <v>55</v>
      </c>
      <c r="D11" s="14" t="s">
        <v>1</v>
      </c>
      <c r="E11" s="14" t="s">
        <v>56</v>
      </c>
      <c r="F11" s="63">
        <v>24096</v>
      </c>
      <c r="G11" s="12" t="s">
        <v>59</v>
      </c>
      <c r="H11" s="19"/>
      <c r="I11" s="59" t="s">
        <v>228</v>
      </c>
      <c r="J11" s="86">
        <f ca="1">ROUND((TODAY()-F11)/365,0)</f>
        <v>57</v>
      </c>
    </row>
    <row r="12" spans="1:10" s="18" customFormat="1" ht="27" customHeight="1">
      <c r="A12" s="10">
        <v>3</v>
      </c>
      <c r="B12" s="11" t="s">
        <v>2</v>
      </c>
      <c r="C12" s="12" t="s">
        <v>60</v>
      </c>
      <c r="D12" s="14" t="s">
        <v>1</v>
      </c>
      <c r="E12" s="14" t="s">
        <v>61</v>
      </c>
      <c r="F12" s="63">
        <v>28005</v>
      </c>
      <c r="G12" s="12" t="s">
        <v>57</v>
      </c>
      <c r="H12" s="19" t="s">
        <v>284</v>
      </c>
      <c r="I12" s="59" t="s">
        <v>228</v>
      </c>
      <c r="J12" s="86">
        <f ca="1">ROUND((TODAY()-F12)/365,0)</f>
        <v>46</v>
      </c>
    </row>
    <row r="13" spans="1:10" s="18" customFormat="1" ht="21" customHeight="1">
      <c r="A13" s="31"/>
      <c r="B13" s="32"/>
      <c r="C13" s="33"/>
      <c r="D13" s="34"/>
      <c r="E13" s="33"/>
      <c r="F13" s="35"/>
      <c r="G13" s="36"/>
      <c r="H13" s="37"/>
      <c r="I13" s="87"/>
      <c r="J13" s="86"/>
    </row>
    <row r="14" spans="1:10" s="18" customFormat="1" ht="15">
      <c r="A14" s="38"/>
      <c r="B14" s="212" t="s">
        <v>270</v>
      </c>
      <c r="C14" s="209"/>
      <c r="D14" s="212" t="s">
        <v>269</v>
      </c>
      <c r="E14" s="212"/>
      <c r="F14" s="39"/>
      <c r="G14" s="58" t="s">
        <v>50</v>
      </c>
      <c r="H14" s="58"/>
      <c r="I14" s="88"/>
      <c r="J14" s="86"/>
    </row>
    <row r="15" spans="1:15" s="18" customFormat="1" ht="15">
      <c r="A15" s="38"/>
      <c r="B15" s="40" t="s">
        <v>56</v>
      </c>
      <c r="C15" s="41">
        <f>COUNTIF($E$11:$E$12,"PGS.TS")</f>
        <v>1</v>
      </c>
      <c r="D15" s="40" t="s">
        <v>56</v>
      </c>
      <c r="E15" s="41">
        <f>COUNTIF($E$11:$E$12,"PGS.TS")</f>
        <v>1</v>
      </c>
      <c r="F15" s="39"/>
      <c r="G15" s="40" t="s">
        <v>55</v>
      </c>
      <c r="H15" s="41">
        <f>COUNTIF($C$11:$C$12,"GVC")</f>
        <v>1</v>
      </c>
      <c r="I15" s="88">
        <f>COUNTIF($C$11:$C$12,"GVC")</f>
        <v>1</v>
      </c>
      <c r="J15" s="89"/>
      <c r="K15" s="42"/>
      <c r="L15" s="43"/>
      <c r="M15" s="43"/>
      <c r="N15" s="43"/>
      <c r="O15" s="43"/>
    </row>
    <row r="16" spans="1:15" s="18" customFormat="1" ht="15">
      <c r="A16" s="38"/>
      <c r="B16" s="40" t="s">
        <v>58</v>
      </c>
      <c r="C16" s="41">
        <f>COUNTIF($E$11:$E$12,"TS")</f>
        <v>0</v>
      </c>
      <c r="D16" s="40" t="s">
        <v>58</v>
      </c>
      <c r="E16" s="41">
        <f>COUNTIF($E$11:$E$12,"TS")</f>
        <v>0</v>
      </c>
      <c r="F16" s="39"/>
      <c r="G16" s="40" t="s">
        <v>60</v>
      </c>
      <c r="H16" s="41">
        <f>COUNTIF($C$11:$C$12,"GV")</f>
        <v>1</v>
      </c>
      <c r="I16" s="88">
        <f>COUNTIF($C$11:$C$12,"GV")</f>
        <v>1</v>
      </c>
      <c r="J16" s="89"/>
      <c r="K16" s="42"/>
      <c r="L16" s="43"/>
      <c r="M16" s="43"/>
      <c r="N16" s="43"/>
      <c r="O16" s="43"/>
    </row>
    <row r="17" spans="1:15" s="18" customFormat="1" ht="15">
      <c r="A17" s="38"/>
      <c r="B17" s="40" t="s">
        <v>91</v>
      </c>
      <c r="C17" s="41">
        <f>COUNTIF($E$11:$E$12,"NCS")</f>
        <v>0</v>
      </c>
      <c r="D17" s="40" t="s">
        <v>91</v>
      </c>
      <c r="E17" s="41">
        <f>COUNTIF($E$11:$E$12,"NCS")</f>
        <v>0</v>
      </c>
      <c r="F17" s="39"/>
      <c r="G17" s="40" t="s">
        <v>188</v>
      </c>
      <c r="H17" s="41">
        <f>COUNTIF($C$11:$C$12,"GVMN")</f>
        <v>0</v>
      </c>
      <c r="I17" s="88">
        <f>COUNTIF($C$11:$C$14,"GVMN")</f>
        <v>0</v>
      </c>
      <c r="J17" s="89"/>
      <c r="K17" s="42"/>
      <c r="L17" s="43"/>
      <c r="M17" s="43"/>
      <c r="N17" s="43"/>
      <c r="O17" s="43"/>
    </row>
    <row r="18" spans="1:15" s="18" customFormat="1" ht="15">
      <c r="A18" s="38"/>
      <c r="B18" s="40" t="s">
        <v>61</v>
      </c>
      <c r="C18" s="41">
        <f>COUNTIF($A$11:$H$12,"THS")</f>
        <v>1</v>
      </c>
      <c r="D18" s="40" t="s">
        <v>61</v>
      </c>
      <c r="E18" s="41">
        <f>COUNTIF($A$11:$H$12,"THS")</f>
        <v>1</v>
      </c>
      <c r="F18" s="39"/>
      <c r="G18" s="44" t="s">
        <v>214</v>
      </c>
      <c r="H18" s="44">
        <f>SUM(H15:H17)</f>
        <v>2</v>
      </c>
      <c r="I18" s="45">
        <f>SUM(I15:I17)</f>
        <v>2</v>
      </c>
      <c r="J18" s="89"/>
      <c r="K18" s="42"/>
      <c r="L18" s="43"/>
      <c r="M18" s="43"/>
      <c r="N18" s="43"/>
      <c r="O18" s="43"/>
    </row>
    <row r="19" spans="1:15" s="18" customFormat="1" ht="15">
      <c r="A19" s="38"/>
      <c r="B19" s="40" t="s">
        <v>69</v>
      </c>
      <c r="C19" s="41">
        <f>COUNTIF($E$11:$E$12,"CH")</f>
        <v>0</v>
      </c>
      <c r="D19" s="40" t="s">
        <v>69</v>
      </c>
      <c r="E19" s="41">
        <f>COUNTIF($E$11:$E$12,"CH")</f>
        <v>0</v>
      </c>
      <c r="F19" s="39"/>
      <c r="H19" s="42"/>
      <c r="I19" s="90"/>
      <c r="J19" s="89"/>
      <c r="K19" s="42"/>
      <c r="L19" s="43"/>
      <c r="M19" s="43"/>
      <c r="N19" s="43"/>
      <c r="O19" s="43"/>
    </row>
    <row r="20" spans="1:15" s="18" customFormat="1" ht="15">
      <c r="A20" s="38"/>
      <c r="B20" s="40" t="s">
        <v>63</v>
      </c>
      <c r="C20" s="41">
        <f>COUNTIF($E$11:$E$12,"CN")</f>
        <v>0</v>
      </c>
      <c r="D20" s="40" t="s">
        <v>63</v>
      </c>
      <c r="E20" s="41">
        <f>COUNTIF($E$11:$E$12,"CN")</f>
        <v>0</v>
      </c>
      <c r="F20" s="39"/>
      <c r="H20" s="42"/>
      <c r="I20" s="91"/>
      <c r="J20" s="89"/>
      <c r="K20" s="42"/>
      <c r="L20" s="43"/>
      <c r="M20" s="43"/>
      <c r="N20" s="43"/>
      <c r="O20" s="43"/>
    </row>
    <row r="21" spans="1:15" s="18" customFormat="1" ht="15">
      <c r="A21" s="38"/>
      <c r="B21" s="40" t="s">
        <v>74</v>
      </c>
      <c r="C21" s="41">
        <f>COUNTIF($E$11:$E$12,"CĐ")</f>
        <v>0</v>
      </c>
      <c r="D21" s="40" t="s">
        <v>74</v>
      </c>
      <c r="E21" s="41">
        <f>COUNTIF($E$11:$E$12,"CĐ")</f>
        <v>0</v>
      </c>
      <c r="F21" s="39"/>
      <c r="G21" s="46" t="s">
        <v>228</v>
      </c>
      <c r="H21" s="47"/>
      <c r="I21" s="88">
        <f>COUNTIF($I$11:$I$12,"BC")</f>
        <v>2</v>
      </c>
      <c r="J21" s="89"/>
      <c r="K21" s="42"/>
      <c r="L21" s="43"/>
      <c r="M21" s="48"/>
      <c r="N21" s="42"/>
      <c r="O21" s="43"/>
    </row>
    <row r="22" spans="1:15" s="18" customFormat="1" ht="15">
      <c r="A22" s="38"/>
      <c r="B22" s="40" t="s">
        <v>114</v>
      </c>
      <c r="C22" s="41">
        <f>COUNTIF($E$11:$E$12,"TC")</f>
        <v>0</v>
      </c>
      <c r="D22" s="40" t="s">
        <v>114</v>
      </c>
      <c r="E22" s="41">
        <f>COUNTIF($E$11:$E$12,"TC")</f>
        <v>0</v>
      </c>
      <c r="F22" s="39"/>
      <c r="G22" s="46" t="s">
        <v>236</v>
      </c>
      <c r="H22" s="47"/>
      <c r="I22" s="88">
        <f>COUNTIF($I$11:$I$12,"HĐKXĐTH")</f>
        <v>0</v>
      </c>
      <c r="J22" s="89"/>
      <c r="K22" s="42"/>
      <c r="L22" s="43"/>
      <c r="M22" s="48"/>
      <c r="N22" s="42"/>
      <c r="O22" s="43"/>
    </row>
    <row r="23" spans="1:15" s="18" customFormat="1" ht="15">
      <c r="A23" s="38"/>
      <c r="B23" s="40" t="s">
        <v>233</v>
      </c>
      <c r="C23" s="41">
        <f>COUNTIF($E$11:$E$12,"PT")</f>
        <v>0</v>
      </c>
      <c r="D23" s="40" t="s">
        <v>233</v>
      </c>
      <c r="E23" s="41">
        <f>COUNTIF($E$11:$E$12,"PT")</f>
        <v>0</v>
      </c>
      <c r="F23" s="39"/>
      <c r="G23" s="46" t="s">
        <v>229</v>
      </c>
      <c r="H23" s="47"/>
      <c r="I23" s="88">
        <f>COUNTIF($I$11:$I$12,"HĐCTH")</f>
        <v>0</v>
      </c>
      <c r="J23" s="89"/>
      <c r="K23" s="42"/>
      <c r="L23" s="43"/>
      <c r="M23" s="48"/>
      <c r="N23" s="42"/>
      <c r="O23" s="43"/>
    </row>
    <row r="24" spans="1:15" s="18" customFormat="1" ht="15">
      <c r="A24" s="38"/>
      <c r="B24" s="40" t="s">
        <v>57</v>
      </c>
      <c r="C24" s="41">
        <f>COUNTIF($G$11:$G$12,"Nam")</f>
        <v>1</v>
      </c>
      <c r="D24" s="40" t="s">
        <v>57</v>
      </c>
      <c r="E24" s="41">
        <f>COUNTIF($G$11:$G$12,"Nam")</f>
        <v>1</v>
      </c>
      <c r="F24" s="39"/>
      <c r="G24" s="46" t="s">
        <v>235</v>
      </c>
      <c r="H24" s="50"/>
      <c r="I24" s="88">
        <f>COUNTIF($I$11:$I$12,"HĐNĐ68")</f>
        <v>0</v>
      </c>
      <c r="J24" s="89"/>
      <c r="K24" s="43"/>
      <c r="L24" s="43"/>
      <c r="M24" s="48"/>
      <c r="N24" s="42"/>
      <c r="O24" s="43"/>
    </row>
    <row r="25" spans="1:15" s="18" customFormat="1" ht="15">
      <c r="A25" s="38"/>
      <c r="B25" s="40" t="s">
        <v>59</v>
      </c>
      <c r="C25" s="41">
        <f>COUNTIF($G$11:$G$12,"NỮ")</f>
        <v>1</v>
      </c>
      <c r="D25" s="40" t="s">
        <v>59</v>
      </c>
      <c r="E25" s="41">
        <f>COUNTIF($G$11:$G$12,"NỮ")</f>
        <v>1</v>
      </c>
      <c r="F25" s="39"/>
      <c r="G25" s="44" t="s">
        <v>214</v>
      </c>
      <c r="H25" s="50"/>
      <c r="I25" s="51">
        <f>SUM(I21:I24)</f>
        <v>2</v>
      </c>
      <c r="J25" s="92"/>
      <c r="K25" s="43"/>
      <c r="L25" s="43"/>
      <c r="M25" s="48"/>
      <c r="N25" s="42"/>
      <c r="O25" s="43"/>
    </row>
    <row r="26" spans="1:15" s="18" customFormat="1" ht="15">
      <c r="A26" s="38"/>
      <c r="B26" s="44" t="s">
        <v>214</v>
      </c>
      <c r="C26" s="45">
        <f>SUM($E$15:$E$23)</f>
        <v>2</v>
      </c>
      <c r="D26" s="44" t="s">
        <v>214</v>
      </c>
      <c r="E26" s="45">
        <f>SUM($E$15:$E$23)</f>
        <v>2</v>
      </c>
      <c r="F26" s="39"/>
      <c r="H26" s="43"/>
      <c r="I26" s="91"/>
      <c r="J26" s="92"/>
      <c r="K26" s="43"/>
      <c r="L26" s="43"/>
      <c r="M26" s="48"/>
      <c r="N26" s="42"/>
      <c r="O26" s="43"/>
    </row>
    <row r="27" spans="1:15" s="18" customFormat="1" ht="15">
      <c r="A27" s="38"/>
      <c r="B27" s="96"/>
      <c r="C27" s="97"/>
      <c r="D27" s="96"/>
      <c r="E27" s="97"/>
      <c r="F27" s="39"/>
      <c r="H27" s="43"/>
      <c r="I27" s="91"/>
      <c r="J27" s="92"/>
      <c r="K27" s="43"/>
      <c r="L27" s="43"/>
      <c r="M27" s="48"/>
      <c r="N27" s="42"/>
      <c r="O27" s="43"/>
    </row>
    <row r="28" spans="1:15" s="18" customFormat="1" ht="15">
      <c r="A28" s="38"/>
      <c r="C28" s="49"/>
      <c r="D28" s="49"/>
      <c r="F28" s="39"/>
      <c r="H28" s="43"/>
      <c r="I28" s="91"/>
      <c r="J28" s="92"/>
      <c r="K28" s="43"/>
      <c r="L28" s="43"/>
      <c r="M28" s="48"/>
      <c r="N28" s="42"/>
      <c r="O28" s="43"/>
    </row>
    <row r="29" spans="1:15" s="18" customFormat="1" ht="15">
      <c r="A29" s="38"/>
      <c r="B29" s="208" t="s">
        <v>263</v>
      </c>
      <c r="C29" s="209"/>
      <c r="D29" s="208" t="s">
        <v>265</v>
      </c>
      <c r="E29" s="209"/>
      <c r="F29" s="208" t="s">
        <v>264</v>
      </c>
      <c r="G29" s="209"/>
      <c r="H29" s="43"/>
      <c r="I29" s="91"/>
      <c r="J29" s="92"/>
      <c r="K29" s="43"/>
      <c r="L29" s="43"/>
      <c r="M29" s="48"/>
      <c r="N29" s="42"/>
      <c r="O29" s="43"/>
    </row>
    <row r="30" spans="1:15" s="18" customFormat="1" ht="15">
      <c r="A30" s="38"/>
      <c r="B30" s="53" t="s">
        <v>255</v>
      </c>
      <c r="C30" s="54">
        <f>COUNTIF($J$11:$J$12,"&gt;=55")</f>
        <v>1</v>
      </c>
      <c r="D30" s="53" t="s">
        <v>255</v>
      </c>
      <c r="E30" s="54">
        <f>_xlfn.COUNTIFS($G$11:$G$12,"Nam",$J$11:$J$12,"&gt;=55")</f>
        <v>0</v>
      </c>
      <c r="F30" s="53" t="s">
        <v>255</v>
      </c>
      <c r="G30" s="54">
        <f>C30-E30</f>
        <v>1</v>
      </c>
      <c r="H30" s="43"/>
      <c r="I30" s="91"/>
      <c r="J30" s="92"/>
      <c r="K30" s="43"/>
      <c r="L30" s="43"/>
      <c r="M30" s="48"/>
      <c r="N30" s="42"/>
      <c r="O30" s="43"/>
    </row>
    <row r="31" spans="1:15" s="18" customFormat="1" ht="15">
      <c r="A31" s="38"/>
      <c r="B31" s="53" t="s">
        <v>256</v>
      </c>
      <c r="C31" s="54">
        <f>COUNTIF($J$11:$J$12,"&gt;=50")-COUNTIF($J$11:$J$12,"&gt;=55")</f>
        <v>0</v>
      </c>
      <c r="D31" s="53" t="s">
        <v>256</v>
      </c>
      <c r="E31" s="54">
        <f>_xlfn.COUNTIFS($G$11:$G$12,"Nam",$J$11:$J$12,"&gt;=50")-_xlfn.COUNTIFS($G$11:$G$12,"Nam",$J$11:$J$12,"&gt;=55")</f>
        <v>0</v>
      </c>
      <c r="F31" s="53" t="s">
        <v>256</v>
      </c>
      <c r="G31" s="54">
        <f aca="true" t="shared" si="0" ref="G31:G36">C31-E31</f>
        <v>0</v>
      </c>
      <c r="H31" s="43"/>
      <c r="I31" s="91"/>
      <c r="J31" s="92"/>
      <c r="K31" s="43"/>
      <c r="L31" s="43"/>
      <c r="M31" s="48"/>
      <c r="N31" s="42"/>
      <c r="O31" s="43"/>
    </row>
    <row r="32" spans="1:15" s="18" customFormat="1" ht="15">
      <c r="A32" s="38"/>
      <c r="B32" s="53" t="s">
        <v>257</v>
      </c>
      <c r="C32" s="54">
        <f>COUNTIF($J$11:$J$12,"&gt;=45")-COUNTIF($J$11:$J$12,"&gt;=50")</f>
        <v>1</v>
      </c>
      <c r="D32" s="53" t="s">
        <v>257</v>
      </c>
      <c r="E32" s="54">
        <f>_xlfn.COUNTIFS($G$11:$G$12,"Nam",$J$11:$J$12,"&gt;=45")-_xlfn.COUNTIFS($G$11:$G$12,"Nam",$J$11:$J$12,"&gt;=50")</f>
        <v>1</v>
      </c>
      <c r="F32" s="53" t="s">
        <v>257</v>
      </c>
      <c r="G32" s="54">
        <f t="shared" si="0"/>
        <v>0</v>
      </c>
      <c r="H32" s="43"/>
      <c r="I32" s="91"/>
      <c r="J32" s="92"/>
      <c r="K32" s="43"/>
      <c r="L32" s="43"/>
      <c r="M32" s="48"/>
      <c r="N32" s="42"/>
      <c r="O32" s="43"/>
    </row>
    <row r="33" spans="1:15" s="18" customFormat="1" ht="15">
      <c r="A33" s="38"/>
      <c r="B33" s="53" t="s">
        <v>258</v>
      </c>
      <c r="C33" s="54">
        <f>COUNTIF($J$11:$J$12,"&gt;=40")-COUNTIF($J$11:$J$12,"&gt;=45")</f>
        <v>0</v>
      </c>
      <c r="D33" s="53" t="s">
        <v>258</v>
      </c>
      <c r="E33" s="54">
        <f>_xlfn.COUNTIFS($G$11:$G$12,"Nam",$J$11:$J$12,"&gt;=40")-_xlfn.COUNTIFS($G$11:$G$12,"Nam",$J$11:$J$12,"&gt;=45")</f>
        <v>0</v>
      </c>
      <c r="F33" s="53" t="s">
        <v>258</v>
      </c>
      <c r="G33" s="54">
        <f t="shared" si="0"/>
        <v>0</v>
      </c>
      <c r="H33" s="43"/>
      <c r="I33" s="91"/>
      <c r="J33" s="92"/>
      <c r="K33" s="43"/>
      <c r="L33" s="43"/>
      <c r="M33" s="48"/>
      <c r="N33" s="42"/>
      <c r="O33" s="43"/>
    </row>
    <row r="34" spans="1:15" s="18" customFormat="1" ht="15">
      <c r="A34" s="38"/>
      <c r="B34" s="53" t="s">
        <v>259</v>
      </c>
      <c r="C34" s="54">
        <f>COUNTIF($J$11:$J$12,"&gt;=35")-COUNTIF($J$11:$J$12,"&gt;=40")</f>
        <v>0</v>
      </c>
      <c r="D34" s="53" t="s">
        <v>259</v>
      </c>
      <c r="E34" s="54">
        <f>_xlfn.COUNTIFS($G$11:$G$12,"Nam",$J$11:$J$12,"&gt;=35")-_xlfn.COUNTIFS($G$11:$G$12,"Nam",$J$11:$J$12,"&gt;=40")</f>
        <v>0</v>
      </c>
      <c r="F34" s="53" t="s">
        <v>259</v>
      </c>
      <c r="G34" s="54">
        <f t="shared" si="0"/>
        <v>0</v>
      </c>
      <c r="H34" s="43"/>
      <c r="I34" s="91"/>
      <c r="J34" s="92"/>
      <c r="K34" s="43"/>
      <c r="L34" s="43"/>
      <c r="M34" s="48"/>
      <c r="N34" s="42"/>
      <c r="O34" s="43"/>
    </row>
    <row r="35" spans="1:15" s="18" customFormat="1" ht="15">
      <c r="A35" s="38"/>
      <c r="B35" s="53" t="s">
        <v>260</v>
      </c>
      <c r="C35" s="54">
        <f>COUNTIF($J$11:$J$12,"&gt;=30")-COUNTIF($J$11:$J$12,"&gt;=35")</f>
        <v>0</v>
      </c>
      <c r="D35" s="53" t="s">
        <v>260</v>
      </c>
      <c r="E35" s="54">
        <f>_xlfn.COUNTIFS($G$11:$G$12,"Nam",$J$11:$J$12,"&gt;=30")-_xlfn.COUNTIFS($G$11:$G$12,"Nam",$J$11:$J$12,"&gt;=35")</f>
        <v>0</v>
      </c>
      <c r="F35" s="53" t="s">
        <v>260</v>
      </c>
      <c r="G35" s="54">
        <f t="shared" si="0"/>
        <v>0</v>
      </c>
      <c r="H35" s="43"/>
      <c r="I35" s="91"/>
      <c r="J35" s="92"/>
      <c r="K35" s="43"/>
      <c r="L35" s="43"/>
      <c r="M35" s="48"/>
      <c r="N35" s="42"/>
      <c r="O35" s="43"/>
    </row>
    <row r="36" spans="1:15" s="18" customFormat="1" ht="15">
      <c r="A36" s="38"/>
      <c r="B36" s="53" t="s">
        <v>261</v>
      </c>
      <c r="C36" s="54">
        <f>COUNTIF($J$11:$J$12,"&gt;=20")-COUNTIF($J$11:$J$12,"&gt;=30")</f>
        <v>0</v>
      </c>
      <c r="D36" s="53" t="s">
        <v>261</v>
      </c>
      <c r="E36" s="54">
        <f>_xlfn.COUNTIFS($G$11:$G$12,"Nam",$J$11:$J$12,"&gt;=20")-_xlfn.COUNTIFS($G$11:$G$12,"Nam",$J$11:$J$12,"&gt;=30")</f>
        <v>0</v>
      </c>
      <c r="F36" s="53" t="s">
        <v>261</v>
      </c>
      <c r="G36" s="54">
        <f t="shared" si="0"/>
        <v>0</v>
      </c>
      <c r="H36" s="43"/>
      <c r="I36" s="91"/>
      <c r="J36" s="92"/>
      <c r="K36" s="43"/>
      <c r="L36" s="43"/>
      <c r="M36" s="48"/>
      <c r="N36" s="42"/>
      <c r="O36" s="43"/>
    </row>
    <row r="37" spans="1:15" s="18" customFormat="1" ht="15">
      <c r="A37" s="38"/>
      <c r="B37" s="55" t="s">
        <v>262</v>
      </c>
      <c r="C37" s="98">
        <f>SUM(C30:C36)</f>
        <v>2</v>
      </c>
      <c r="D37" s="55" t="s">
        <v>262</v>
      </c>
      <c r="E37" s="98">
        <f>SUM(E30:E36)</f>
        <v>1</v>
      </c>
      <c r="F37" s="55" t="s">
        <v>262</v>
      </c>
      <c r="G37" s="98">
        <f>SUM(G30:G36)</f>
        <v>1</v>
      </c>
      <c r="H37" s="43"/>
      <c r="I37" s="91"/>
      <c r="J37" s="92"/>
      <c r="K37" s="43"/>
      <c r="L37" s="43"/>
      <c r="M37" s="48"/>
      <c r="N37" s="42"/>
      <c r="O37" s="43"/>
    </row>
    <row r="38" spans="1:15" s="18" customFormat="1" ht="15">
      <c r="A38" s="38"/>
      <c r="B38" s="53"/>
      <c r="C38" s="57"/>
      <c r="D38" s="57"/>
      <c r="E38" s="210">
        <f>E37+G37</f>
        <v>2</v>
      </c>
      <c r="F38" s="211"/>
      <c r="G38" s="211"/>
      <c r="H38" s="43"/>
      <c r="I38" s="91"/>
      <c r="J38" s="92"/>
      <c r="K38" s="43"/>
      <c r="L38" s="43"/>
      <c r="M38" s="48"/>
      <c r="N38" s="42"/>
      <c r="O38" s="43"/>
    </row>
    <row r="39" spans="1:15" s="18" customFormat="1" ht="15">
      <c r="A39" s="38"/>
      <c r="C39" s="49"/>
      <c r="D39" s="49"/>
      <c r="F39" s="39"/>
      <c r="H39" s="43"/>
      <c r="I39" s="91"/>
      <c r="J39" s="92"/>
      <c r="K39" s="43"/>
      <c r="L39" s="43"/>
      <c r="M39" s="48"/>
      <c r="N39" s="42"/>
      <c r="O39" s="43"/>
    </row>
    <row r="40" spans="1:15" s="18" customFormat="1" ht="15">
      <c r="A40" s="38"/>
      <c r="C40" s="49"/>
      <c r="D40" s="49"/>
      <c r="F40" s="39"/>
      <c r="H40" s="43"/>
      <c r="I40" s="91"/>
      <c r="J40" s="92"/>
      <c r="K40" s="43"/>
      <c r="L40" s="43"/>
      <c r="M40" s="48"/>
      <c r="N40" s="42"/>
      <c r="O40" s="43"/>
    </row>
    <row r="41" spans="1:15" ht="18.75">
      <c r="A41" s="73" t="s">
        <v>292</v>
      </c>
      <c r="H41" s="13"/>
      <c r="I41" s="93"/>
      <c r="J41" s="94"/>
      <c r="K41" s="13"/>
      <c r="L41" s="13"/>
      <c r="M41" s="16"/>
      <c r="N41" s="15"/>
      <c r="O41" s="13"/>
    </row>
    <row r="42" spans="1:10" s="18" customFormat="1" ht="19.5" customHeight="1">
      <c r="A42" s="10">
        <v>1</v>
      </c>
      <c r="B42" s="28" t="s">
        <v>244</v>
      </c>
      <c r="C42" s="29" t="s">
        <v>287</v>
      </c>
      <c r="D42" s="30"/>
      <c r="E42" s="29" t="s">
        <v>233</v>
      </c>
      <c r="F42" s="64"/>
      <c r="G42" s="12" t="s">
        <v>57</v>
      </c>
      <c r="H42" s="20"/>
      <c r="I42" s="59" t="s">
        <v>229</v>
      </c>
      <c r="J42" s="86">
        <f ca="1">ROUND((TODAY()-F42)/365,0)</f>
        <v>123</v>
      </c>
    </row>
    <row r="43" spans="1:10" s="18" customFormat="1" ht="19.5" customHeight="1">
      <c r="A43" s="10">
        <v>2</v>
      </c>
      <c r="B43" s="11" t="s">
        <v>285</v>
      </c>
      <c r="C43" s="14" t="s">
        <v>288</v>
      </c>
      <c r="D43" s="23"/>
      <c r="E43" s="14" t="s">
        <v>63</v>
      </c>
      <c r="F43" s="63"/>
      <c r="G43" s="12" t="s">
        <v>59</v>
      </c>
      <c r="H43" s="20"/>
      <c r="I43" s="59" t="s">
        <v>229</v>
      </c>
      <c r="J43" s="86">
        <f ca="1">ROUND((TODAY()-F43)/365,0)</f>
        <v>123</v>
      </c>
    </row>
    <row r="44" spans="1:10" s="18" customFormat="1" ht="19.5" customHeight="1">
      <c r="A44" s="10">
        <v>3</v>
      </c>
      <c r="B44" s="28" t="s">
        <v>7</v>
      </c>
      <c r="C44" s="29" t="s">
        <v>288</v>
      </c>
      <c r="D44" s="30"/>
      <c r="E44" s="29" t="s">
        <v>114</v>
      </c>
      <c r="F44" s="64"/>
      <c r="G44" s="12" t="s">
        <v>59</v>
      </c>
      <c r="H44" s="20"/>
      <c r="I44" s="59" t="s">
        <v>229</v>
      </c>
      <c r="J44" s="86">
        <f ca="1">ROUND((TODAY()-F44)/365,0)</f>
        <v>123</v>
      </c>
    </row>
    <row r="45" spans="1:10" s="18" customFormat="1" ht="19.5" customHeight="1">
      <c r="A45" s="10">
        <v>4</v>
      </c>
      <c r="B45" s="28" t="s">
        <v>243</v>
      </c>
      <c r="C45" s="14" t="s">
        <v>289</v>
      </c>
      <c r="D45" s="23"/>
      <c r="E45" s="14" t="s">
        <v>63</v>
      </c>
      <c r="F45" s="63"/>
      <c r="G45" s="12" t="s">
        <v>59</v>
      </c>
      <c r="H45" s="20"/>
      <c r="I45" s="59" t="s">
        <v>228</v>
      </c>
      <c r="J45" s="86">
        <f aca="true" ca="1" t="shared" si="1" ref="J45:J52">ROUND((TODAY()-F45)/365,0)</f>
        <v>123</v>
      </c>
    </row>
    <row r="46" spans="1:10" s="18" customFormat="1" ht="19.5" customHeight="1">
      <c r="A46" s="10">
        <v>5</v>
      </c>
      <c r="B46" s="11" t="s">
        <v>246</v>
      </c>
      <c r="C46" s="14" t="s">
        <v>290</v>
      </c>
      <c r="D46" s="23"/>
      <c r="E46" s="14" t="s">
        <v>233</v>
      </c>
      <c r="F46" s="63"/>
      <c r="G46" s="12" t="s">
        <v>59</v>
      </c>
      <c r="H46" s="20"/>
      <c r="I46" s="59" t="s">
        <v>229</v>
      </c>
      <c r="J46" s="86">
        <f ca="1" t="shared" si="1"/>
        <v>123</v>
      </c>
    </row>
    <row r="47" spans="1:10" s="18" customFormat="1" ht="19.5" customHeight="1">
      <c r="A47" s="10">
        <v>6</v>
      </c>
      <c r="B47" s="28" t="s">
        <v>245</v>
      </c>
      <c r="C47" s="29" t="s">
        <v>290</v>
      </c>
      <c r="D47" s="30"/>
      <c r="E47" s="14" t="s">
        <v>233</v>
      </c>
      <c r="F47" s="64"/>
      <c r="G47" s="12" t="s">
        <v>59</v>
      </c>
      <c r="H47" s="20"/>
      <c r="I47" s="59" t="s">
        <v>229</v>
      </c>
      <c r="J47" s="86">
        <f ca="1" t="shared" si="1"/>
        <v>123</v>
      </c>
    </row>
    <row r="48" spans="1:10" s="18" customFormat="1" ht="19.5" customHeight="1">
      <c r="A48" s="10">
        <v>7</v>
      </c>
      <c r="B48" s="11" t="s">
        <v>186</v>
      </c>
      <c r="C48" s="14" t="s">
        <v>291</v>
      </c>
      <c r="D48" s="23"/>
      <c r="E48" s="14" t="s">
        <v>233</v>
      </c>
      <c r="F48" s="63"/>
      <c r="G48" s="12" t="s">
        <v>59</v>
      </c>
      <c r="H48" s="20"/>
      <c r="I48" s="59" t="s">
        <v>229</v>
      </c>
      <c r="J48" s="86">
        <f ca="1" t="shared" si="1"/>
        <v>123</v>
      </c>
    </row>
    <row r="49" spans="1:10" s="18" customFormat="1" ht="19.5" customHeight="1">
      <c r="A49" s="10">
        <v>8</v>
      </c>
      <c r="B49" s="28" t="s">
        <v>247</v>
      </c>
      <c r="C49" s="14" t="s">
        <v>291</v>
      </c>
      <c r="D49" s="30"/>
      <c r="E49" s="14" t="s">
        <v>233</v>
      </c>
      <c r="F49" s="64"/>
      <c r="G49" s="12" t="s">
        <v>59</v>
      </c>
      <c r="H49" s="20"/>
      <c r="I49" s="59" t="s">
        <v>229</v>
      </c>
      <c r="J49" s="86">
        <f ca="1">ROUND((TODAY()-F49)/365,0)</f>
        <v>123</v>
      </c>
    </row>
    <row r="50" spans="1:10" s="18" customFormat="1" ht="19.5" customHeight="1">
      <c r="A50" s="10">
        <v>9</v>
      </c>
      <c r="B50" s="28" t="s">
        <v>248</v>
      </c>
      <c r="C50" s="14" t="s">
        <v>291</v>
      </c>
      <c r="D50" s="30"/>
      <c r="E50" s="14" t="s">
        <v>233</v>
      </c>
      <c r="F50" s="64"/>
      <c r="G50" s="12" t="s">
        <v>59</v>
      </c>
      <c r="H50" s="20"/>
      <c r="I50" s="59" t="s">
        <v>229</v>
      </c>
      <c r="J50" s="86">
        <f ca="1">ROUND((TODAY()-F50)/365,0)</f>
        <v>123</v>
      </c>
    </row>
    <row r="51" spans="1:10" s="18" customFormat="1" ht="19.5" customHeight="1">
      <c r="A51" s="10">
        <v>10</v>
      </c>
      <c r="B51" s="28" t="s">
        <v>286</v>
      </c>
      <c r="C51" s="14" t="s">
        <v>291</v>
      </c>
      <c r="D51" s="30"/>
      <c r="E51" s="14" t="s">
        <v>233</v>
      </c>
      <c r="F51" s="64"/>
      <c r="G51" s="12" t="s">
        <v>57</v>
      </c>
      <c r="H51" s="20"/>
      <c r="I51" s="59" t="s">
        <v>229</v>
      </c>
      <c r="J51" s="86">
        <f ca="1" t="shared" si="1"/>
        <v>123</v>
      </c>
    </row>
    <row r="52" spans="1:10" s="18" customFormat="1" ht="19.5" customHeight="1">
      <c r="A52" s="10">
        <v>11</v>
      </c>
      <c r="B52" s="28"/>
      <c r="C52" s="29"/>
      <c r="D52" s="30"/>
      <c r="E52" s="14"/>
      <c r="F52" s="64"/>
      <c r="G52" s="12"/>
      <c r="H52" s="20"/>
      <c r="I52" s="59" t="s">
        <v>229</v>
      </c>
      <c r="J52" s="86">
        <f ca="1" t="shared" si="1"/>
        <v>123</v>
      </c>
    </row>
    <row r="53" spans="8:15" ht="14.25">
      <c r="H53" s="13"/>
      <c r="I53" s="93"/>
      <c r="J53" s="94"/>
      <c r="K53" s="13"/>
      <c r="L53" s="13"/>
      <c r="M53" s="16"/>
      <c r="N53" s="15"/>
      <c r="O53" s="13"/>
    </row>
    <row r="54" spans="8:15" ht="14.25">
      <c r="H54" s="13"/>
      <c r="I54" s="93"/>
      <c r="J54" s="94"/>
      <c r="K54" s="13"/>
      <c r="L54" s="13"/>
      <c r="M54" s="16"/>
      <c r="N54" s="15"/>
      <c r="O54" s="13"/>
    </row>
    <row r="55" spans="8:15" ht="14.25">
      <c r="H55" s="13"/>
      <c r="I55" s="93"/>
      <c r="J55" s="94"/>
      <c r="K55" s="13"/>
      <c r="L55" s="13"/>
      <c r="M55" s="16"/>
      <c r="N55" s="15"/>
      <c r="O55" s="13"/>
    </row>
    <row r="56" spans="8:15" ht="14.25">
      <c r="H56" s="13"/>
      <c r="I56" s="93"/>
      <c r="J56" s="94"/>
      <c r="K56" s="13"/>
      <c r="L56" s="13"/>
      <c r="M56" s="16"/>
      <c r="N56" s="15"/>
      <c r="O56" s="13"/>
    </row>
    <row r="57" spans="8:15" ht="14.25">
      <c r="H57" s="13"/>
      <c r="I57" s="93"/>
      <c r="J57" s="94"/>
      <c r="K57" s="13"/>
      <c r="L57" s="13"/>
      <c r="M57" s="16"/>
      <c r="N57" s="15"/>
      <c r="O57" s="13"/>
    </row>
    <row r="58" spans="8:15" ht="14.25">
      <c r="H58" s="13"/>
      <c r="I58" s="93"/>
      <c r="J58" s="94"/>
      <c r="K58" s="13"/>
      <c r="L58" s="13"/>
      <c r="M58" s="16"/>
      <c r="N58" s="15"/>
      <c r="O58" s="13"/>
    </row>
    <row r="59" spans="8:15" ht="14.25">
      <c r="H59" s="13"/>
      <c r="I59" s="93"/>
      <c r="J59" s="94"/>
      <c r="K59" s="13"/>
      <c r="L59" s="13"/>
      <c r="M59" s="16"/>
      <c r="N59" s="15"/>
      <c r="O59" s="13"/>
    </row>
    <row r="60" spans="8:15" ht="14.25">
      <c r="H60" s="13"/>
      <c r="I60" s="93"/>
      <c r="J60" s="94"/>
      <c r="K60" s="13"/>
      <c r="L60" s="13"/>
      <c r="M60" s="16"/>
      <c r="N60" s="15"/>
      <c r="O60" s="13"/>
    </row>
    <row r="61" spans="1:15" ht="12.75">
      <c r="A61"/>
      <c r="C61"/>
      <c r="D61"/>
      <c r="F61"/>
      <c r="H61" s="13"/>
      <c r="I61" s="93"/>
      <c r="J61" s="94"/>
      <c r="K61" s="13"/>
      <c r="L61" s="13"/>
      <c r="M61" s="16"/>
      <c r="N61" s="15"/>
      <c r="O61" s="13"/>
    </row>
    <row r="62" spans="1:15" ht="12.75">
      <c r="A62"/>
      <c r="C62"/>
      <c r="D62"/>
      <c r="F62"/>
      <c r="H62" s="13"/>
      <c r="I62" s="93"/>
      <c r="J62" s="94"/>
      <c r="K62" s="13"/>
      <c r="L62" s="13"/>
      <c r="M62" s="16"/>
      <c r="N62" s="15"/>
      <c r="O62" s="13"/>
    </row>
    <row r="63" spans="1:15" ht="12.75">
      <c r="A63"/>
      <c r="C63"/>
      <c r="D63"/>
      <c r="F63"/>
      <c r="H63" s="13"/>
      <c r="I63" s="93"/>
      <c r="J63" s="94"/>
      <c r="K63" s="13"/>
      <c r="L63" s="13"/>
      <c r="M63" s="16"/>
      <c r="N63" s="15"/>
      <c r="O63" s="13"/>
    </row>
    <row r="64" spans="1:15" ht="12.75">
      <c r="A64"/>
      <c r="C64"/>
      <c r="D64"/>
      <c r="F64"/>
      <c r="H64" s="13"/>
      <c r="I64" s="93"/>
      <c r="J64" s="94"/>
      <c r="K64" s="13"/>
      <c r="L64" s="13"/>
      <c r="M64" s="16"/>
      <c r="N64" s="15"/>
      <c r="O64" s="13"/>
    </row>
    <row r="65" spans="1:15" ht="12.75">
      <c r="A65"/>
      <c r="C65"/>
      <c r="D65"/>
      <c r="F65"/>
      <c r="H65" s="13"/>
      <c r="I65" s="93"/>
      <c r="J65" s="94"/>
      <c r="K65" s="13"/>
      <c r="L65" s="13"/>
      <c r="M65" s="16"/>
      <c r="N65" s="15"/>
      <c r="O65" s="13"/>
    </row>
  </sheetData>
  <sheetProtection/>
  <autoFilter ref="A8:J12"/>
  <mergeCells count="14">
    <mergeCell ref="B29:C29"/>
    <mergeCell ref="D29:E29"/>
    <mergeCell ref="F29:G29"/>
    <mergeCell ref="E38:G38"/>
    <mergeCell ref="B14:C14"/>
    <mergeCell ref="D14:E14"/>
    <mergeCell ref="A6:H6"/>
    <mergeCell ref="A10:I10"/>
    <mergeCell ref="A1:C1"/>
    <mergeCell ref="D1:H1"/>
    <mergeCell ref="A2:C2"/>
    <mergeCell ref="D2:H2"/>
    <mergeCell ref="A3:C3"/>
    <mergeCell ref="A5:H5"/>
  </mergeCells>
  <printOptions/>
  <pageMargins left="0.25" right="0.25" top="0.25" bottom="0.25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55"/>
  <sheetViews>
    <sheetView zoomScale="124" zoomScaleNormal="124" zoomScalePageLayoutView="0" workbookViewId="0" topLeftCell="A2">
      <selection activeCell="F10" sqref="F10:F102"/>
    </sheetView>
  </sheetViews>
  <sheetFormatPr defaultColWidth="9.140625" defaultRowHeight="12.75"/>
  <cols>
    <col min="1" max="1" width="5.7109375" style="9" customWidth="1"/>
    <col min="2" max="2" width="26.8515625" style="0" customWidth="1"/>
    <col min="3" max="3" width="9.140625" style="8" customWidth="1"/>
    <col min="4" max="4" width="16.57421875" style="8" customWidth="1"/>
    <col min="5" max="5" width="7.8515625" style="0" customWidth="1"/>
    <col min="6" max="6" width="10.8515625" style="39" customWidth="1"/>
    <col min="7" max="7" width="6.57421875" style="0" customWidth="1"/>
    <col min="8" max="8" width="16.140625" style="0" customWidth="1"/>
    <col min="9" max="9" width="14.421875" style="95" hidden="1" customWidth="1"/>
    <col min="10" max="10" width="10.28125" style="82" hidden="1" customWidth="1"/>
  </cols>
  <sheetData>
    <row r="1" spans="1:17" s="3" customFormat="1" ht="16.5">
      <c r="A1" s="203" t="s">
        <v>43</v>
      </c>
      <c r="B1" s="203"/>
      <c r="C1" s="203"/>
      <c r="D1" s="204" t="s">
        <v>44</v>
      </c>
      <c r="E1" s="204"/>
      <c r="F1" s="204"/>
      <c r="G1" s="204"/>
      <c r="H1" s="204"/>
      <c r="I1" s="74"/>
      <c r="J1" s="75"/>
      <c r="K1" s="1"/>
      <c r="L1" s="1"/>
      <c r="M1" s="1"/>
      <c r="N1" s="1"/>
      <c r="O1" s="1"/>
      <c r="P1" s="2"/>
      <c r="Q1" s="2"/>
    </row>
    <row r="2" spans="1:18" s="3" customFormat="1" ht="18.75">
      <c r="A2" s="205" t="s">
        <v>45</v>
      </c>
      <c r="B2" s="205"/>
      <c r="C2" s="205"/>
      <c r="D2" s="206" t="s">
        <v>46</v>
      </c>
      <c r="E2" s="206"/>
      <c r="F2" s="206"/>
      <c r="G2" s="206"/>
      <c r="H2" s="206"/>
      <c r="I2" s="76"/>
      <c r="J2" s="77"/>
      <c r="K2" s="4"/>
      <c r="L2" s="4"/>
      <c r="M2" s="4"/>
      <c r="N2" s="4"/>
      <c r="O2" s="4"/>
      <c r="P2" s="4"/>
      <c r="Q2" s="4"/>
      <c r="R2" s="4"/>
    </row>
    <row r="3" spans="1:17" s="3" customFormat="1" ht="18.75">
      <c r="A3" s="205" t="s">
        <v>47</v>
      </c>
      <c r="B3" s="205"/>
      <c r="C3" s="205"/>
      <c r="D3" s="2"/>
      <c r="E3" s="2"/>
      <c r="F3" s="60"/>
      <c r="G3" s="2"/>
      <c r="H3" s="2"/>
      <c r="I3" s="78"/>
      <c r="J3" s="79"/>
      <c r="K3" s="2"/>
      <c r="L3" s="6"/>
      <c r="M3" s="6"/>
      <c r="N3" s="6"/>
      <c r="O3" s="6"/>
      <c r="P3" s="5"/>
      <c r="Q3" s="2"/>
    </row>
    <row r="4" spans="1:17" s="3" customFormat="1" ht="16.5">
      <c r="A4" s="2"/>
      <c r="B4" s="2"/>
      <c r="C4" s="2"/>
      <c r="D4" s="2"/>
      <c r="E4" s="2"/>
      <c r="F4" s="60"/>
      <c r="G4" s="2"/>
      <c r="H4" s="2"/>
      <c r="I4" s="78"/>
      <c r="J4" s="80"/>
      <c r="K4" s="2"/>
      <c r="L4" s="5"/>
      <c r="M4" s="7"/>
      <c r="N4" s="5"/>
      <c r="O4" s="5"/>
      <c r="P4" s="5"/>
      <c r="Q4" s="2"/>
    </row>
    <row r="5" spans="1:9" ht="18" customHeight="1">
      <c r="A5" s="207" t="s">
        <v>307</v>
      </c>
      <c r="B5" s="207"/>
      <c r="C5" s="207"/>
      <c r="D5" s="207"/>
      <c r="E5" s="207"/>
      <c r="F5" s="207"/>
      <c r="G5" s="207"/>
      <c r="H5" s="207"/>
      <c r="I5" s="81"/>
    </row>
    <row r="6" spans="1:9" ht="18" customHeight="1">
      <c r="A6" s="199"/>
      <c r="B6" s="199"/>
      <c r="C6" s="199"/>
      <c r="D6" s="199"/>
      <c r="E6" s="199"/>
      <c r="F6" s="199"/>
      <c r="G6" s="199"/>
      <c r="H6" s="199"/>
      <c r="I6" s="81"/>
    </row>
    <row r="8" spans="1:10" ht="30.75" customHeight="1">
      <c r="A8" s="17" t="s">
        <v>48</v>
      </c>
      <c r="B8" s="17" t="s">
        <v>49</v>
      </c>
      <c r="C8" s="17" t="s">
        <v>50</v>
      </c>
      <c r="D8" s="17" t="s">
        <v>249</v>
      </c>
      <c r="E8" s="17" t="s">
        <v>51</v>
      </c>
      <c r="F8" s="61" t="s">
        <v>252</v>
      </c>
      <c r="G8" s="17" t="s">
        <v>237</v>
      </c>
      <c r="H8" s="17" t="s">
        <v>52</v>
      </c>
      <c r="I8" s="83" t="s">
        <v>53</v>
      </c>
      <c r="J8" s="84" t="s">
        <v>266</v>
      </c>
    </row>
    <row r="9" spans="1:10" ht="14.25">
      <c r="A9" s="52">
        <v>1</v>
      </c>
      <c r="B9" s="52">
        <v>2</v>
      </c>
      <c r="C9" s="52">
        <v>3</v>
      </c>
      <c r="D9" s="52">
        <v>4</v>
      </c>
      <c r="E9" s="52">
        <v>5</v>
      </c>
      <c r="F9" s="62">
        <v>6</v>
      </c>
      <c r="G9" s="52">
        <v>7</v>
      </c>
      <c r="H9" s="52">
        <v>8</v>
      </c>
      <c r="I9" s="85">
        <v>8</v>
      </c>
      <c r="J9" s="82">
        <v>9</v>
      </c>
    </row>
    <row r="10" spans="1:10" s="18" customFormat="1" ht="19.5" customHeight="1">
      <c r="A10" s="103">
        <v>8</v>
      </c>
      <c r="B10" s="107" t="s">
        <v>196</v>
      </c>
      <c r="C10" s="109" t="s">
        <v>209</v>
      </c>
      <c r="D10" s="109"/>
      <c r="E10" s="109" t="s">
        <v>233</v>
      </c>
      <c r="F10" s="189">
        <v>27950</v>
      </c>
      <c r="G10" s="110" t="s">
        <v>59</v>
      </c>
      <c r="H10" s="112"/>
      <c r="I10" s="115" t="s">
        <v>228</v>
      </c>
      <c r="J10" s="86">
        <f aca="true" ca="1" t="shared" si="0" ref="J10:J19">ROUND((TODAY()-F10)/365,0)</f>
        <v>46</v>
      </c>
    </row>
    <row r="11" spans="1:10" s="18" customFormat="1" ht="19.5" customHeight="1">
      <c r="A11" s="10">
        <v>19</v>
      </c>
      <c r="B11" s="11" t="s">
        <v>208</v>
      </c>
      <c r="C11" s="14" t="s">
        <v>209</v>
      </c>
      <c r="D11" s="14"/>
      <c r="E11" s="14" t="s">
        <v>233</v>
      </c>
      <c r="F11" s="63">
        <v>26827</v>
      </c>
      <c r="G11" s="12" t="s">
        <v>59</v>
      </c>
      <c r="H11" s="20"/>
      <c r="I11" s="59" t="s">
        <v>235</v>
      </c>
      <c r="J11" s="86">
        <f ca="1" t="shared" si="0"/>
        <v>49</v>
      </c>
    </row>
    <row r="12" spans="1:10" s="18" customFormat="1" ht="27" customHeight="1">
      <c r="A12" s="10">
        <v>20</v>
      </c>
      <c r="B12" s="11" t="s">
        <v>210</v>
      </c>
      <c r="C12" s="14" t="s">
        <v>209</v>
      </c>
      <c r="D12" s="14"/>
      <c r="E12" s="14" t="s">
        <v>233</v>
      </c>
      <c r="F12" s="63">
        <v>27383</v>
      </c>
      <c r="G12" s="12" t="s">
        <v>59</v>
      </c>
      <c r="H12" s="20"/>
      <c r="I12" s="59" t="s">
        <v>235</v>
      </c>
      <c r="J12" s="86">
        <f ca="1" t="shared" si="0"/>
        <v>48</v>
      </c>
    </row>
    <row r="13" spans="1:10" s="18" customFormat="1" ht="19.5" customHeight="1">
      <c r="A13" s="10">
        <v>18</v>
      </c>
      <c r="B13" s="11" t="s">
        <v>206</v>
      </c>
      <c r="C13" s="14" t="s">
        <v>207</v>
      </c>
      <c r="D13" s="14"/>
      <c r="E13" s="14" t="s">
        <v>114</v>
      </c>
      <c r="F13" s="63">
        <v>32142</v>
      </c>
      <c r="G13" s="12" t="s">
        <v>59</v>
      </c>
      <c r="H13" s="20"/>
      <c r="I13" s="59" t="s">
        <v>235</v>
      </c>
      <c r="J13" s="86">
        <f ca="1" t="shared" si="0"/>
        <v>35</v>
      </c>
    </row>
    <row r="14" spans="1:10" s="18" customFormat="1" ht="19.5" customHeight="1">
      <c r="A14" s="103">
        <v>21</v>
      </c>
      <c r="B14" s="106" t="s">
        <v>211</v>
      </c>
      <c r="C14" s="109" t="s">
        <v>212</v>
      </c>
      <c r="D14" s="109"/>
      <c r="E14" s="109" t="s">
        <v>233</v>
      </c>
      <c r="F14" s="189">
        <v>25665</v>
      </c>
      <c r="G14" s="110" t="s">
        <v>59</v>
      </c>
      <c r="H14" s="112"/>
      <c r="I14" s="115" t="s">
        <v>235</v>
      </c>
      <c r="J14" s="86">
        <f ca="1" t="shared" si="0"/>
        <v>53</v>
      </c>
    </row>
    <row r="15" spans="1:10" s="18" customFormat="1" ht="19.5" customHeight="1">
      <c r="A15" s="10">
        <v>22</v>
      </c>
      <c r="B15" s="11" t="s">
        <v>213</v>
      </c>
      <c r="C15" s="14" t="s">
        <v>212</v>
      </c>
      <c r="D15" s="14"/>
      <c r="E15" s="14" t="s">
        <v>233</v>
      </c>
      <c r="F15" s="63">
        <v>32215</v>
      </c>
      <c r="G15" s="12" t="s">
        <v>59</v>
      </c>
      <c r="H15" s="20"/>
      <c r="I15" s="59" t="s">
        <v>235</v>
      </c>
      <c r="J15" s="86">
        <f ca="1" t="shared" si="0"/>
        <v>35</v>
      </c>
    </row>
    <row r="16" spans="1:10" s="18" customFormat="1" ht="19.5" customHeight="1">
      <c r="A16" s="10">
        <v>3</v>
      </c>
      <c r="B16" s="10" t="s">
        <v>189</v>
      </c>
      <c r="C16" s="14" t="s">
        <v>195</v>
      </c>
      <c r="D16" s="14" t="s">
        <v>190</v>
      </c>
      <c r="E16" s="14" t="s">
        <v>63</v>
      </c>
      <c r="F16" s="63">
        <v>28012</v>
      </c>
      <c r="G16" s="12" t="s">
        <v>59</v>
      </c>
      <c r="H16" s="20"/>
      <c r="I16" s="59" t="s">
        <v>228</v>
      </c>
      <c r="J16" s="86">
        <f ca="1" t="shared" si="0"/>
        <v>46</v>
      </c>
    </row>
    <row r="17" spans="1:10" s="18" customFormat="1" ht="19.5" customHeight="1">
      <c r="A17" s="10">
        <v>7</v>
      </c>
      <c r="B17" s="10" t="s">
        <v>194</v>
      </c>
      <c r="C17" s="14" t="s">
        <v>195</v>
      </c>
      <c r="D17" s="14"/>
      <c r="E17" s="14" t="s">
        <v>74</v>
      </c>
      <c r="F17" s="63">
        <v>27608</v>
      </c>
      <c r="G17" s="12" t="s">
        <v>59</v>
      </c>
      <c r="H17" s="20"/>
      <c r="I17" s="59" t="s">
        <v>228</v>
      </c>
      <c r="J17" s="86">
        <f ca="1" t="shared" si="0"/>
        <v>47</v>
      </c>
    </row>
    <row r="18" spans="1:10" s="18" customFormat="1" ht="19.5" customHeight="1">
      <c r="A18" s="10">
        <v>9</v>
      </c>
      <c r="B18" s="11" t="s">
        <v>197</v>
      </c>
      <c r="C18" s="14" t="s">
        <v>195</v>
      </c>
      <c r="D18" s="14"/>
      <c r="E18" s="14" t="s">
        <v>74</v>
      </c>
      <c r="F18" s="63">
        <v>29566</v>
      </c>
      <c r="G18" s="12" t="s">
        <v>59</v>
      </c>
      <c r="H18" s="20"/>
      <c r="I18" s="59" t="s">
        <v>236</v>
      </c>
      <c r="J18" s="86">
        <f ca="1" t="shared" si="0"/>
        <v>42</v>
      </c>
    </row>
    <row r="19" spans="1:10" s="18" customFormat="1" ht="19.5" customHeight="1">
      <c r="A19" s="103">
        <v>23</v>
      </c>
      <c r="B19" s="116" t="s">
        <v>230</v>
      </c>
      <c r="C19" s="117" t="s">
        <v>220</v>
      </c>
      <c r="D19" s="118"/>
      <c r="E19" s="117" t="s">
        <v>74</v>
      </c>
      <c r="F19" s="195">
        <v>32814</v>
      </c>
      <c r="G19" s="110" t="s">
        <v>59</v>
      </c>
      <c r="H19" s="112"/>
      <c r="I19" s="115" t="s">
        <v>229</v>
      </c>
      <c r="J19" s="86">
        <f ca="1" t="shared" si="0"/>
        <v>33</v>
      </c>
    </row>
    <row r="20" spans="1:10" s="18" customFormat="1" ht="19.5" customHeight="1">
      <c r="A20" s="104" t="s">
        <v>54</v>
      </c>
      <c r="B20" s="104"/>
      <c r="C20" s="104"/>
      <c r="D20" s="104"/>
      <c r="E20" s="104"/>
      <c r="F20" s="196"/>
      <c r="G20" s="104"/>
      <c r="H20" s="104"/>
      <c r="I20" s="104"/>
      <c r="J20" s="86"/>
    </row>
    <row r="21" spans="1:10" s="18" customFormat="1" ht="19.5" customHeight="1">
      <c r="A21" s="104" t="s">
        <v>62</v>
      </c>
      <c r="B21" s="108"/>
      <c r="C21" s="108"/>
      <c r="D21" s="108"/>
      <c r="E21" s="108"/>
      <c r="F21" s="197"/>
      <c r="G21" s="108"/>
      <c r="H21" s="108"/>
      <c r="I21" s="108"/>
      <c r="J21" s="86"/>
    </row>
    <row r="22" spans="1:10" s="18" customFormat="1" ht="19.5" customHeight="1">
      <c r="A22" s="103">
        <v>12</v>
      </c>
      <c r="B22" s="106" t="s">
        <v>72</v>
      </c>
      <c r="C22" s="109"/>
      <c r="D22" s="109" t="s">
        <v>73</v>
      </c>
      <c r="E22" s="109" t="s">
        <v>74</v>
      </c>
      <c r="F22" s="189">
        <v>28818</v>
      </c>
      <c r="G22" s="110" t="s">
        <v>59</v>
      </c>
      <c r="H22" s="112"/>
      <c r="I22" s="115" t="s">
        <v>228</v>
      </c>
      <c r="J22" s="86">
        <f ca="1">ROUND((TODAY()-F22)/365,0)</f>
        <v>44</v>
      </c>
    </row>
    <row r="23" spans="1:10" s="18" customFormat="1" ht="19.5" customHeight="1">
      <c r="A23" s="104" t="s">
        <v>75</v>
      </c>
      <c r="B23" s="108"/>
      <c r="C23" s="108"/>
      <c r="D23" s="108"/>
      <c r="E23" s="108"/>
      <c r="F23" s="197"/>
      <c r="G23" s="108"/>
      <c r="H23" s="108"/>
      <c r="I23" s="108"/>
      <c r="J23" s="86"/>
    </row>
    <row r="24" spans="1:10" s="18" customFormat="1" ht="19.5" customHeight="1">
      <c r="A24" s="10">
        <v>5</v>
      </c>
      <c r="B24" s="68" t="s">
        <v>80</v>
      </c>
      <c r="C24" s="69"/>
      <c r="D24" s="69" t="s">
        <v>73</v>
      </c>
      <c r="E24" s="69" t="s">
        <v>63</v>
      </c>
      <c r="F24" s="194">
        <v>28166</v>
      </c>
      <c r="G24" s="70" t="s">
        <v>59</v>
      </c>
      <c r="H24" s="71"/>
      <c r="I24" s="59" t="s">
        <v>228</v>
      </c>
      <c r="J24" s="86">
        <f ca="1">ROUND((TODAY()-F24)/365,0)</f>
        <v>46</v>
      </c>
    </row>
    <row r="25" spans="1:10" s="18" customFormat="1" ht="19.5" customHeight="1">
      <c r="A25" s="104" t="s">
        <v>81</v>
      </c>
      <c r="B25" s="108"/>
      <c r="C25" s="108"/>
      <c r="D25" s="108"/>
      <c r="E25" s="108"/>
      <c r="F25" s="197"/>
      <c r="G25" s="108"/>
      <c r="H25" s="108"/>
      <c r="I25" s="108"/>
      <c r="J25" s="86"/>
    </row>
    <row r="26" spans="1:10" s="18" customFormat="1" ht="19.5" customHeight="1">
      <c r="A26" s="10">
        <v>11</v>
      </c>
      <c r="B26" s="10" t="s">
        <v>87</v>
      </c>
      <c r="C26" s="14"/>
      <c r="D26" s="14" t="s">
        <v>73</v>
      </c>
      <c r="E26" s="14" t="s">
        <v>61</v>
      </c>
      <c r="F26" s="63">
        <v>25315</v>
      </c>
      <c r="G26" s="12" t="s">
        <v>57</v>
      </c>
      <c r="H26" s="20"/>
      <c r="I26" s="59" t="s">
        <v>228</v>
      </c>
      <c r="J26" s="86">
        <f ca="1">ROUND((TODAY()-F26)/365,0)</f>
        <v>53</v>
      </c>
    </row>
    <row r="27" spans="1:10" s="18" customFormat="1" ht="19.5" customHeight="1">
      <c r="A27" s="100" t="s">
        <v>88</v>
      </c>
      <c r="B27" s="101"/>
      <c r="C27" s="101"/>
      <c r="D27" s="101"/>
      <c r="E27" s="101"/>
      <c r="F27" s="198"/>
      <c r="G27" s="101"/>
      <c r="H27" s="101"/>
      <c r="I27" s="102"/>
      <c r="J27" s="86"/>
    </row>
    <row r="28" spans="1:10" s="18" customFormat="1" ht="19.5" customHeight="1">
      <c r="A28" s="10">
        <v>24</v>
      </c>
      <c r="B28" s="11" t="s">
        <v>216</v>
      </c>
      <c r="C28" s="14"/>
      <c r="D28" s="14" t="s">
        <v>73</v>
      </c>
      <c r="E28" s="14" t="s">
        <v>63</v>
      </c>
      <c r="F28" s="63">
        <v>29632</v>
      </c>
      <c r="G28" s="12" t="s">
        <v>59</v>
      </c>
      <c r="H28" s="20"/>
      <c r="I28" s="59" t="s">
        <v>236</v>
      </c>
      <c r="J28" s="86">
        <f ca="1">ROUND((TODAY()-F28)/365,0)</f>
        <v>42</v>
      </c>
    </row>
    <row r="29" spans="1:10" s="18" customFormat="1" ht="19.5" customHeight="1">
      <c r="A29" s="104" t="s">
        <v>104</v>
      </c>
      <c r="B29" s="108"/>
      <c r="C29" s="108"/>
      <c r="D29" s="108"/>
      <c r="E29" s="108"/>
      <c r="F29" s="197"/>
      <c r="G29" s="108"/>
      <c r="H29" s="108"/>
      <c r="I29" s="108"/>
      <c r="J29" s="86"/>
    </row>
    <row r="30" spans="1:18" s="18" customFormat="1" ht="19.5" customHeight="1">
      <c r="A30" s="10">
        <v>6</v>
      </c>
      <c r="B30" s="21" t="s">
        <v>219</v>
      </c>
      <c r="C30" s="24"/>
      <c r="D30" s="23"/>
      <c r="E30" s="23" t="s">
        <v>74</v>
      </c>
      <c r="F30" s="63">
        <v>33151</v>
      </c>
      <c r="G30" s="24" t="s">
        <v>59</v>
      </c>
      <c r="H30" s="25"/>
      <c r="I30" s="59" t="s">
        <v>228</v>
      </c>
      <c r="J30" s="86">
        <f ca="1">ROUND((TODAY()-F30)/365,0)</f>
        <v>32</v>
      </c>
      <c r="K30" s="26"/>
      <c r="L30" s="26"/>
      <c r="M30" s="26"/>
      <c r="N30" s="26"/>
      <c r="O30" s="26"/>
      <c r="P30" s="26"/>
      <c r="Q30" s="26"/>
      <c r="R30" s="26"/>
    </row>
    <row r="31" spans="1:10" s="18" customFormat="1" ht="19.5" customHeight="1">
      <c r="A31" s="104" t="s">
        <v>108</v>
      </c>
      <c r="B31" s="108"/>
      <c r="C31" s="108"/>
      <c r="D31" s="108"/>
      <c r="E31" s="108"/>
      <c r="F31" s="197"/>
      <c r="G31" s="108"/>
      <c r="H31" s="108"/>
      <c r="I31" s="108"/>
      <c r="J31" s="86"/>
    </row>
    <row r="32" spans="1:10" s="18" customFormat="1" ht="19.5" customHeight="1">
      <c r="A32" s="10">
        <v>11</v>
      </c>
      <c r="B32" s="10" t="s">
        <v>112</v>
      </c>
      <c r="C32" s="12"/>
      <c r="D32" s="14" t="s">
        <v>113</v>
      </c>
      <c r="E32" s="14" t="s">
        <v>114</v>
      </c>
      <c r="F32" s="63">
        <v>31397</v>
      </c>
      <c r="G32" s="12" t="s">
        <v>59</v>
      </c>
      <c r="H32" s="20"/>
      <c r="I32" s="59" t="s">
        <v>228</v>
      </c>
      <c r="J32" s="86">
        <f ca="1">ROUND((TODAY()-F32)/365,0)</f>
        <v>37</v>
      </c>
    </row>
    <row r="33" spans="1:10" s="18" customFormat="1" ht="19.5" customHeight="1">
      <c r="A33" s="104" t="s">
        <v>115</v>
      </c>
      <c r="B33" s="108"/>
      <c r="C33" s="108"/>
      <c r="D33" s="108"/>
      <c r="E33" s="108"/>
      <c r="F33" s="197"/>
      <c r="G33" s="108"/>
      <c r="H33" s="108"/>
      <c r="I33" s="108"/>
      <c r="J33" s="86"/>
    </row>
    <row r="34" spans="1:10" s="18" customFormat="1" ht="19.5" customHeight="1">
      <c r="A34" s="10">
        <v>20</v>
      </c>
      <c r="B34" s="11" t="s">
        <v>125</v>
      </c>
      <c r="C34" s="12"/>
      <c r="D34" s="14" t="s">
        <v>113</v>
      </c>
      <c r="E34" s="14" t="s">
        <v>114</v>
      </c>
      <c r="F34" s="63">
        <v>33422</v>
      </c>
      <c r="G34" s="12" t="s">
        <v>59</v>
      </c>
      <c r="H34" s="20"/>
      <c r="I34" s="59" t="s">
        <v>228</v>
      </c>
      <c r="J34" s="86">
        <f ca="1">ROUND((TODAY()-F34)/365,0)</f>
        <v>31</v>
      </c>
    </row>
    <row r="35" spans="1:10" s="18" customFormat="1" ht="19.5" customHeight="1">
      <c r="A35" s="104" t="s">
        <v>126</v>
      </c>
      <c r="B35" s="108"/>
      <c r="C35" s="108"/>
      <c r="D35" s="108"/>
      <c r="E35" s="108"/>
      <c r="F35" s="197"/>
      <c r="G35" s="108"/>
      <c r="H35" s="108"/>
      <c r="I35" s="108"/>
      <c r="J35" s="86"/>
    </row>
    <row r="36" spans="1:10" s="18" customFormat="1" ht="19.5" customHeight="1">
      <c r="A36" s="103">
        <v>7</v>
      </c>
      <c r="B36" s="107" t="s">
        <v>223</v>
      </c>
      <c r="C36" s="110"/>
      <c r="D36" s="109" t="s">
        <v>113</v>
      </c>
      <c r="E36" s="109" t="s">
        <v>74</v>
      </c>
      <c r="F36" s="189">
        <v>32218</v>
      </c>
      <c r="G36" s="110" t="s">
        <v>59</v>
      </c>
      <c r="H36" s="113"/>
      <c r="I36" s="115" t="s">
        <v>236</v>
      </c>
      <c r="J36" s="86">
        <f ca="1">ROUND((TODAY()-F36)/365,0)</f>
        <v>35</v>
      </c>
    </row>
    <row r="37" spans="1:10" s="18" customFormat="1" ht="19.5" customHeight="1">
      <c r="A37" s="105" t="s">
        <v>131</v>
      </c>
      <c r="B37" s="108"/>
      <c r="C37" s="108"/>
      <c r="D37" s="108"/>
      <c r="E37" s="108"/>
      <c r="F37" s="197"/>
      <c r="G37" s="108"/>
      <c r="H37" s="108"/>
      <c r="I37" s="108"/>
      <c r="J37" s="86"/>
    </row>
    <row r="38" spans="1:10" s="18" customFormat="1" ht="19.5" customHeight="1">
      <c r="A38" s="10">
        <v>2</v>
      </c>
      <c r="B38" s="11" t="s">
        <v>40</v>
      </c>
      <c r="C38" s="14"/>
      <c r="D38" s="14" t="s">
        <v>133</v>
      </c>
      <c r="E38" s="14" t="s">
        <v>61</v>
      </c>
      <c r="F38" s="193">
        <v>31303</v>
      </c>
      <c r="G38" s="12" t="s">
        <v>59</v>
      </c>
      <c r="H38" s="20"/>
      <c r="I38" s="59" t="s">
        <v>228</v>
      </c>
      <c r="J38" s="86">
        <f aca="true" ca="1" t="shared" si="1" ref="J38:J44">ROUND((TODAY()-F38)/365,0)</f>
        <v>37</v>
      </c>
    </row>
    <row r="39" spans="1:10" s="18" customFormat="1" ht="19.5" customHeight="1">
      <c r="A39" s="10">
        <v>3</v>
      </c>
      <c r="B39" s="11" t="s">
        <v>134</v>
      </c>
      <c r="C39" s="14"/>
      <c r="D39" s="14"/>
      <c r="E39" s="14" t="s">
        <v>63</v>
      </c>
      <c r="F39" s="63">
        <v>25754</v>
      </c>
      <c r="G39" s="12" t="s">
        <v>59</v>
      </c>
      <c r="H39" s="20"/>
      <c r="I39" s="59" t="s">
        <v>228</v>
      </c>
      <c r="J39" s="86">
        <f ca="1" t="shared" si="1"/>
        <v>52</v>
      </c>
    </row>
    <row r="40" spans="1:10" s="18" customFormat="1" ht="19.5" customHeight="1">
      <c r="A40" s="103">
        <v>4</v>
      </c>
      <c r="B40" s="106" t="s">
        <v>135</v>
      </c>
      <c r="C40" s="109"/>
      <c r="D40" s="109"/>
      <c r="E40" s="109" t="s">
        <v>63</v>
      </c>
      <c r="F40" s="189">
        <v>29123</v>
      </c>
      <c r="G40" s="110" t="s">
        <v>57</v>
      </c>
      <c r="H40" s="112"/>
      <c r="I40" s="115" t="s">
        <v>228</v>
      </c>
      <c r="J40" s="86">
        <f ca="1" t="shared" si="1"/>
        <v>43</v>
      </c>
    </row>
    <row r="41" spans="1:10" s="18" customFormat="1" ht="19.5" customHeight="1">
      <c r="A41" s="10">
        <v>5</v>
      </c>
      <c r="B41" s="11" t="s">
        <v>136</v>
      </c>
      <c r="C41" s="14"/>
      <c r="D41" s="14"/>
      <c r="E41" s="14" t="s">
        <v>61</v>
      </c>
      <c r="F41" s="63">
        <v>31222</v>
      </c>
      <c r="G41" s="12" t="s">
        <v>59</v>
      </c>
      <c r="H41" s="20"/>
      <c r="I41" s="59" t="s">
        <v>228</v>
      </c>
      <c r="J41" s="86">
        <f ca="1" t="shared" si="1"/>
        <v>37</v>
      </c>
    </row>
    <row r="42" spans="1:10" s="18" customFormat="1" ht="19.5" customHeight="1">
      <c r="A42" s="10">
        <v>6</v>
      </c>
      <c r="B42" s="11" t="s">
        <v>137</v>
      </c>
      <c r="C42" s="14"/>
      <c r="D42" s="14"/>
      <c r="E42" s="14" t="s">
        <v>63</v>
      </c>
      <c r="F42" s="63">
        <v>29130</v>
      </c>
      <c r="G42" s="12" t="s">
        <v>59</v>
      </c>
      <c r="H42" s="20"/>
      <c r="I42" s="59" t="s">
        <v>228</v>
      </c>
      <c r="J42" s="86">
        <f ca="1" t="shared" si="1"/>
        <v>43</v>
      </c>
    </row>
    <row r="43" spans="1:10" s="18" customFormat="1" ht="19.5" customHeight="1">
      <c r="A43" s="103">
        <v>7</v>
      </c>
      <c r="B43" s="106" t="s">
        <v>138</v>
      </c>
      <c r="C43" s="109"/>
      <c r="D43" s="109"/>
      <c r="E43" s="109" t="s">
        <v>233</v>
      </c>
      <c r="F43" s="189">
        <v>22386</v>
      </c>
      <c r="G43" s="110" t="s">
        <v>57</v>
      </c>
      <c r="H43" s="112"/>
      <c r="I43" s="115" t="s">
        <v>235</v>
      </c>
      <c r="J43" s="86">
        <f ca="1" t="shared" si="1"/>
        <v>61</v>
      </c>
    </row>
    <row r="44" spans="1:10" s="18" customFormat="1" ht="19.5" customHeight="1">
      <c r="A44" s="10">
        <v>8</v>
      </c>
      <c r="B44" s="10" t="s">
        <v>139</v>
      </c>
      <c r="C44" s="14"/>
      <c r="D44" s="14"/>
      <c r="E44" s="14" t="s">
        <v>233</v>
      </c>
      <c r="F44" s="63">
        <v>26592</v>
      </c>
      <c r="G44" s="12" t="s">
        <v>57</v>
      </c>
      <c r="H44" s="20"/>
      <c r="I44" s="59" t="s">
        <v>235</v>
      </c>
      <c r="J44" s="86">
        <f ca="1" t="shared" si="1"/>
        <v>50</v>
      </c>
    </row>
    <row r="45" spans="1:10" s="18" customFormat="1" ht="19.5" customHeight="1">
      <c r="A45" s="104" t="s">
        <v>140</v>
      </c>
      <c r="B45" s="108"/>
      <c r="C45" s="108"/>
      <c r="D45" s="108"/>
      <c r="E45" s="108"/>
      <c r="F45" s="197"/>
      <c r="G45" s="108"/>
      <c r="H45" s="108"/>
      <c r="I45" s="108"/>
      <c r="J45" s="86"/>
    </row>
    <row r="46" spans="1:10" s="18" customFormat="1" ht="19.5" customHeight="1">
      <c r="A46" s="10">
        <v>2</v>
      </c>
      <c r="B46" s="11" t="s">
        <v>141</v>
      </c>
      <c r="C46" s="12"/>
      <c r="D46" s="14"/>
      <c r="E46" s="14" t="s">
        <v>61</v>
      </c>
      <c r="F46" s="63">
        <v>27770</v>
      </c>
      <c r="G46" s="12" t="s">
        <v>59</v>
      </c>
      <c r="H46" s="20"/>
      <c r="I46" s="59" t="s">
        <v>228</v>
      </c>
      <c r="J46" s="86">
        <f ca="1">ROUND((TODAY()-F46)/365,0)</f>
        <v>47</v>
      </c>
    </row>
    <row r="47" spans="1:10" s="18" customFormat="1" ht="19.5" customHeight="1">
      <c r="A47" s="10">
        <v>3</v>
      </c>
      <c r="B47" s="11" t="s">
        <v>143</v>
      </c>
      <c r="C47" s="14"/>
      <c r="D47" s="14"/>
      <c r="E47" s="14" t="s">
        <v>63</v>
      </c>
      <c r="F47" s="63">
        <v>28113</v>
      </c>
      <c r="G47" s="12" t="s">
        <v>57</v>
      </c>
      <c r="H47" s="20"/>
      <c r="I47" s="59" t="s">
        <v>228</v>
      </c>
      <c r="J47" s="86">
        <f ca="1">ROUND((TODAY()-F47)/365,0)</f>
        <v>46</v>
      </c>
    </row>
    <row r="48" spans="1:10" s="18" customFormat="1" ht="19.5" customHeight="1">
      <c r="A48" s="10">
        <v>4</v>
      </c>
      <c r="B48" s="11" t="s">
        <v>144</v>
      </c>
      <c r="C48" s="14"/>
      <c r="D48" s="14"/>
      <c r="E48" s="14" t="s">
        <v>63</v>
      </c>
      <c r="F48" s="63">
        <v>30599</v>
      </c>
      <c r="G48" s="12" t="s">
        <v>57</v>
      </c>
      <c r="H48" s="20"/>
      <c r="I48" s="59" t="s">
        <v>228</v>
      </c>
      <c r="J48" s="86">
        <f ca="1">ROUND((TODAY()-F48)/365,0)</f>
        <v>39</v>
      </c>
    </row>
    <row r="49" spans="1:10" s="18" customFormat="1" ht="19.5" customHeight="1">
      <c r="A49" s="103">
        <v>5</v>
      </c>
      <c r="B49" s="106" t="s">
        <v>145</v>
      </c>
      <c r="C49" s="109"/>
      <c r="D49" s="109"/>
      <c r="E49" s="109" t="s">
        <v>69</v>
      </c>
      <c r="F49" s="189">
        <v>31951</v>
      </c>
      <c r="G49" s="110" t="s">
        <v>57</v>
      </c>
      <c r="H49" s="112"/>
      <c r="I49" s="115" t="s">
        <v>228</v>
      </c>
      <c r="J49" s="86">
        <f ca="1">ROUND((TODAY()-F49)/365,0)</f>
        <v>35</v>
      </c>
    </row>
    <row r="50" spans="1:10" s="18" customFormat="1" ht="19.5" customHeight="1">
      <c r="A50" s="104" t="s">
        <v>146</v>
      </c>
      <c r="B50" s="108"/>
      <c r="C50" s="108"/>
      <c r="D50" s="108"/>
      <c r="E50" s="108"/>
      <c r="F50" s="197"/>
      <c r="G50" s="108"/>
      <c r="H50" s="108"/>
      <c r="I50" s="108"/>
      <c r="J50" s="86"/>
    </row>
    <row r="51" spans="1:10" s="18" customFormat="1" ht="19.5" customHeight="1">
      <c r="A51" s="10">
        <v>1</v>
      </c>
      <c r="B51" s="11" t="s">
        <v>25</v>
      </c>
      <c r="C51" s="14"/>
      <c r="D51" s="14" t="s">
        <v>132</v>
      </c>
      <c r="E51" s="14" t="s">
        <v>61</v>
      </c>
      <c r="F51" s="63">
        <v>29392</v>
      </c>
      <c r="G51" s="12" t="s">
        <v>59</v>
      </c>
      <c r="H51" s="20"/>
      <c r="I51" s="59" t="s">
        <v>228</v>
      </c>
      <c r="J51" s="86">
        <f ca="1">ROUND((TODAY()-F51)/365,0)</f>
        <v>42</v>
      </c>
    </row>
    <row r="52" spans="1:10" s="18" customFormat="1" ht="19.5" customHeight="1">
      <c r="A52" s="103">
        <v>2</v>
      </c>
      <c r="B52" s="107" t="s">
        <v>149</v>
      </c>
      <c r="C52" s="109"/>
      <c r="D52" s="109"/>
      <c r="E52" s="109" t="s">
        <v>63</v>
      </c>
      <c r="F52" s="189">
        <v>32150</v>
      </c>
      <c r="G52" s="110" t="s">
        <v>59</v>
      </c>
      <c r="H52" s="112"/>
      <c r="I52" s="115" t="s">
        <v>228</v>
      </c>
      <c r="J52" s="86">
        <f ca="1">ROUND((TODAY()-F52)/365,0)</f>
        <v>35</v>
      </c>
    </row>
    <row r="53" spans="1:10" s="18" customFormat="1" ht="19.5" customHeight="1">
      <c r="A53" s="10">
        <v>3</v>
      </c>
      <c r="B53" s="10" t="s">
        <v>268</v>
      </c>
      <c r="C53" s="14"/>
      <c r="D53" s="14"/>
      <c r="E53" s="14" t="s">
        <v>63</v>
      </c>
      <c r="F53" s="63">
        <v>30996</v>
      </c>
      <c r="G53" s="12" t="s">
        <v>59</v>
      </c>
      <c r="H53" s="25"/>
      <c r="I53" s="59" t="s">
        <v>229</v>
      </c>
      <c r="J53" s="86">
        <f ca="1">ROUND((TODAY()-F53)/365,0)</f>
        <v>38</v>
      </c>
    </row>
    <row r="54" spans="1:10" s="18" customFormat="1" ht="19.5" customHeight="1">
      <c r="A54" s="10">
        <v>4</v>
      </c>
      <c r="B54" s="10" t="s">
        <v>272</v>
      </c>
      <c r="C54" s="14"/>
      <c r="D54" s="14"/>
      <c r="E54" s="14" t="s">
        <v>63</v>
      </c>
      <c r="F54" s="63">
        <v>34750</v>
      </c>
      <c r="G54" s="12" t="s">
        <v>59</v>
      </c>
      <c r="H54" s="25"/>
      <c r="I54" s="59" t="s">
        <v>236</v>
      </c>
      <c r="J54" s="86">
        <f ca="1">ROUND((TODAY()-F54)/365,0)</f>
        <v>28</v>
      </c>
    </row>
    <row r="55" spans="1:10" s="18" customFormat="1" ht="19.5" customHeight="1">
      <c r="A55" s="104" t="s">
        <v>150</v>
      </c>
      <c r="B55" s="108"/>
      <c r="C55" s="108"/>
      <c r="D55" s="108"/>
      <c r="E55" s="108"/>
      <c r="F55" s="197"/>
      <c r="G55" s="108"/>
      <c r="H55" s="108"/>
      <c r="I55" s="108"/>
      <c r="J55" s="86"/>
    </row>
    <row r="56" spans="1:10" s="18" customFormat="1" ht="19.5" customHeight="1">
      <c r="A56" s="10">
        <v>1</v>
      </c>
      <c r="B56" s="11" t="s">
        <v>153</v>
      </c>
      <c r="C56" s="14"/>
      <c r="D56" s="14"/>
      <c r="E56" s="14" t="s">
        <v>61</v>
      </c>
      <c r="F56" s="63">
        <v>27687</v>
      </c>
      <c r="G56" s="12" t="s">
        <v>59</v>
      </c>
      <c r="H56" s="20"/>
      <c r="I56" s="59" t="s">
        <v>228</v>
      </c>
      <c r="J56" s="86">
        <f ca="1">ROUND((TODAY()-F56)/365,0)</f>
        <v>47</v>
      </c>
    </row>
    <row r="57" spans="1:10" s="18" customFormat="1" ht="19.5" customHeight="1">
      <c r="A57" s="10">
        <v>2</v>
      </c>
      <c r="B57" s="65" t="s">
        <v>278</v>
      </c>
      <c r="C57" s="66"/>
      <c r="D57" s="14"/>
      <c r="E57" s="14" t="s">
        <v>61</v>
      </c>
      <c r="F57" s="67">
        <v>33197</v>
      </c>
      <c r="G57" s="12" t="s">
        <v>59</v>
      </c>
      <c r="H57" s="67"/>
      <c r="I57" s="59" t="s">
        <v>229</v>
      </c>
      <c r="J57" s="86">
        <f ca="1">ROUND((TODAY()-F57)/365,0)</f>
        <v>32</v>
      </c>
    </row>
    <row r="58" spans="1:10" s="18" customFormat="1" ht="19.5" customHeight="1">
      <c r="A58" s="100" t="s">
        <v>154</v>
      </c>
      <c r="B58" s="101"/>
      <c r="C58" s="101"/>
      <c r="D58" s="101"/>
      <c r="E58" s="101"/>
      <c r="F58" s="198"/>
      <c r="G58" s="101"/>
      <c r="H58" s="101"/>
      <c r="I58" s="102"/>
      <c r="J58" s="86"/>
    </row>
    <row r="59" spans="1:10" s="18" customFormat="1" ht="19.5" customHeight="1">
      <c r="A59" s="10">
        <v>1</v>
      </c>
      <c r="B59" s="10" t="s">
        <v>28</v>
      </c>
      <c r="C59" s="14"/>
      <c r="D59" s="14" t="s">
        <v>132</v>
      </c>
      <c r="E59" s="14" t="s">
        <v>61</v>
      </c>
      <c r="F59" s="63">
        <v>28535</v>
      </c>
      <c r="G59" s="12" t="s">
        <v>59</v>
      </c>
      <c r="H59" s="20"/>
      <c r="I59" s="59" t="s">
        <v>228</v>
      </c>
      <c r="J59" s="86">
        <f ca="1">ROUND((TODAY()-F59)/365,0)</f>
        <v>45</v>
      </c>
    </row>
    <row r="60" spans="1:10" s="18" customFormat="1" ht="19.5" customHeight="1">
      <c r="A60" s="10">
        <v>2</v>
      </c>
      <c r="B60" s="11" t="s">
        <v>29</v>
      </c>
      <c r="C60" s="14"/>
      <c r="D60" s="14" t="s">
        <v>133</v>
      </c>
      <c r="E60" s="14" t="s">
        <v>61</v>
      </c>
      <c r="F60" s="63">
        <v>27446</v>
      </c>
      <c r="G60" s="12" t="s">
        <v>59</v>
      </c>
      <c r="H60" s="20"/>
      <c r="I60" s="59" t="s">
        <v>228</v>
      </c>
      <c r="J60" s="86">
        <f ca="1">ROUND((TODAY()-F60)/365,0)</f>
        <v>48</v>
      </c>
    </row>
    <row r="61" spans="1:10" s="18" customFormat="1" ht="19.5" customHeight="1">
      <c r="A61" s="10">
        <v>3</v>
      </c>
      <c r="B61" s="10" t="s">
        <v>155</v>
      </c>
      <c r="C61" s="14"/>
      <c r="D61" s="14"/>
      <c r="E61" s="14" t="s">
        <v>63</v>
      </c>
      <c r="F61" s="63">
        <v>29769</v>
      </c>
      <c r="G61" s="12" t="s">
        <v>59</v>
      </c>
      <c r="H61" s="20"/>
      <c r="I61" s="59" t="s">
        <v>228</v>
      </c>
      <c r="J61" s="86">
        <f ca="1">ROUND((TODAY()-F61)/365,0)</f>
        <v>41</v>
      </c>
    </row>
    <row r="62" spans="1:10" s="18" customFormat="1" ht="19.5" customHeight="1">
      <c r="A62" s="10">
        <v>4</v>
      </c>
      <c r="B62" s="10" t="s">
        <v>156</v>
      </c>
      <c r="C62" s="14"/>
      <c r="D62" s="14"/>
      <c r="E62" s="14" t="s">
        <v>63</v>
      </c>
      <c r="F62" s="63">
        <v>31972</v>
      </c>
      <c r="G62" s="12" t="s">
        <v>59</v>
      </c>
      <c r="H62" s="20"/>
      <c r="I62" s="59" t="s">
        <v>228</v>
      </c>
      <c r="J62" s="86">
        <f ca="1">ROUND((TODAY()-F62)/365,0)</f>
        <v>35</v>
      </c>
    </row>
    <row r="63" spans="1:10" s="18" customFormat="1" ht="19.5" customHeight="1">
      <c r="A63" s="104" t="s">
        <v>157</v>
      </c>
      <c r="B63" s="108"/>
      <c r="C63" s="108"/>
      <c r="D63" s="108"/>
      <c r="E63" s="108"/>
      <c r="F63" s="197"/>
      <c r="G63" s="108"/>
      <c r="H63" s="108"/>
      <c r="I63" s="108"/>
      <c r="J63" s="86"/>
    </row>
    <row r="64" spans="1:10" s="18" customFormat="1" ht="19.5" customHeight="1">
      <c r="A64" s="10">
        <v>1</v>
      </c>
      <c r="B64" s="11" t="s">
        <v>32</v>
      </c>
      <c r="C64" s="14"/>
      <c r="D64" s="14" t="s">
        <v>158</v>
      </c>
      <c r="E64" s="14" t="s">
        <v>61</v>
      </c>
      <c r="F64" s="63">
        <v>28156</v>
      </c>
      <c r="G64" s="12" t="s">
        <v>59</v>
      </c>
      <c r="H64" s="20"/>
      <c r="I64" s="59" t="s">
        <v>228</v>
      </c>
      <c r="J64" s="86">
        <f aca="true" ca="1" t="shared" si="2" ref="J64:J71">ROUND((TODAY()-F64)/365,0)</f>
        <v>46</v>
      </c>
    </row>
    <row r="65" spans="1:10" s="18" customFormat="1" ht="19.5" customHeight="1">
      <c r="A65" s="10">
        <v>2</v>
      </c>
      <c r="B65" s="11" t="s">
        <v>160</v>
      </c>
      <c r="C65" s="14"/>
      <c r="D65" s="14"/>
      <c r="E65" s="14" t="s">
        <v>114</v>
      </c>
      <c r="F65" s="63">
        <v>25480</v>
      </c>
      <c r="G65" s="12" t="s">
        <v>57</v>
      </c>
      <c r="H65" s="20"/>
      <c r="I65" s="59" t="s">
        <v>228</v>
      </c>
      <c r="J65" s="86">
        <f ca="1" t="shared" si="2"/>
        <v>53</v>
      </c>
    </row>
    <row r="66" spans="1:10" s="18" customFormat="1" ht="19.5" customHeight="1">
      <c r="A66" s="103">
        <v>3</v>
      </c>
      <c r="B66" s="107" t="s">
        <v>161</v>
      </c>
      <c r="C66" s="109"/>
      <c r="D66" s="109"/>
      <c r="E66" s="109" t="s">
        <v>233</v>
      </c>
      <c r="F66" s="189">
        <v>24640</v>
      </c>
      <c r="G66" s="110" t="s">
        <v>57</v>
      </c>
      <c r="H66" s="112"/>
      <c r="I66" s="115" t="s">
        <v>228</v>
      </c>
      <c r="J66" s="86">
        <f ca="1" t="shared" si="2"/>
        <v>55</v>
      </c>
    </row>
    <row r="67" spans="1:10" s="18" customFormat="1" ht="19.5" customHeight="1">
      <c r="A67" s="10">
        <v>4</v>
      </c>
      <c r="B67" s="10" t="s">
        <v>162</v>
      </c>
      <c r="C67" s="14"/>
      <c r="D67" s="14"/>
      <c r="E67" s="14" t="s">
        <v>233</v>
      </c>
      <c r="F67" s="63">
        <v>26171</v>
      </c>
      <c r="G67" s="12" t="s">
        <v>57</v>
      </c>
      <c r="H67" s="20"/>
      <c r="I67" s="59" t="s">
        <v>235</v>
      </c>
      <c r="J67" s="86">
        <f ca="1" t="shared" si="2"/>
        <v>51</v>
      </c>
    </row>
    <row r="68" spans="1:10" s="18" customFormat="1" ht="19.5" customHeight="1">
      <c r="A68" s="10">
        <v>5</v>
      </c>
      <c r="B68" s="10" t="s">
        <v>163</v>
      </c>
      <c r="C68" s="14"/>
      <c r="D68" s="14"/>
      <c r="E68" s="14" t="s">
        <v>233</v>
      </c>
      <c r="F68" s="63">
        <v>27060</v>
      </c>
      <c r="G68" s="12" t="s">
        <v>59</v>
      </c>
      <c r="H68" s="20"/>
      <c r="I68" s="59" t="s">
        <v>235</v>
      </c>
      <c r="J68" s="86">
        <f ca="1" t="shared" si="2"/>
        <v>49</v>
      </c>
    </row>
    <row r="69" spans="1:10" s="18" customFormat="1" ht="19.5" customHeight="1">
      <c r="A69" s="10">
        <v>6</v>
      </c>
      <c r="B69" s="11" t="s">
        <v>164</v>
      </c>
      <c r="C69" s="14"/>
      <c r="D69" s="14"/>
      <c r="E69" s="14" t="s">
        <v>114</v>
      </c>
      <c r="F69" s="63">
        <v>23315</v>
      </c>
      <c r="G69" s="12" t="s">
        <v>57</v>
      </c>
      <c r="H69" s="20"/>
      <c r="I69" s="59" t="s">
        <v>235</v>
      </c>
      <c r="J69" s="86">
        <f ca="1" t="shared" si="2"/>
        <v>59</v>
      </c>
    </row>
    <row r="70" spans="1:10" s="18" customFormat="1" ht="19.5" customHeight="1">
      <c r="A70" s="10">
        <v>7</v>
      </c>
      <c r="B70" s="11" t="s">
        <v>165</v>
      </c>
      <c r="C70" s="14"/>
      <c r="D70" s="14"/>
      <c r="E70" s="14" t="s">
        <v>63</v>
      </c>
      <c r="F70" s="63">
        <v>31490</v>
      </c>
      <c r="G70" s="12" t="s">
        <v>59</v>
      </c>
      <c r="H70" s="20"/>
      <c r="I70" s="59" t="s">
        <v>228</v>
      </c>
      <c r="J70" s="86">
        <f ca="1" t="shared" si="2"/>
        <v>37</v>
      </c>
    </row>
    <row r="71" spans="1:10" s="18" customFormat="1" ht="19.5" customHeight="1">
      <c r="A71" s="10">
        <v>8</v>
      </c>
      <c r="B71" s="11" t="s">
        <v>232</v>
      </c>
      <c r="C71" s="14"/>
      <c r="D71" s="14"/>
      <c r="E71" s="14" t="s">
        <v>74</v>
      </c>
      <c r="F71" s="63">
        <v>33862</v>
      </c>
      <c r="G71" s="12" t="s">
        <v>57</v>
      </c>
      <c r="H71" s="20"/>
      <c r="I71" s="59" t="s">
        <v>236</v>
      </c>
      <c r="J71" s="86">
        <f ca="1" t="shared" si="2"/>
        <v>30</v>
      </c>
    </row>
    <row r="72" spans="1:10" s="18" customFormat="1" ht="19.5" customHeight="1">
      <c r="A72" s="104" t="s">
        <v>166</v>
      </c>
      <c r="B72" s="108"/>
      <c r="C72" s="108"/>
      <c r="D72" s="108"/>
      <c r="E72" s="108"/>
      <c r="F72" s="197"/>
      <c r="G72" s="108"/>
      <c r="H72" s="108"/>
      <c r="I72" s="108"/>
      <c r="J72" s="86"/>
    </row>
    <row r="73" spans="1:10" s="18" customFormat="1" ht="19.5" customHeight="1">
      <c r="A73" s="10">
        <v>1</v>
      </c>
      <c r="B73" s="10" t="s">
        <v>217</v>
      </c>
      <c r="C73" s="14"/>
      <c r="D73" s="14" t="s">
        <v>31</v>
      </c>
      <c r="E73" s="14" t="s">
        <v>61</v>
      </c>
      <c r="F73" s="63">
        <v>22735</v>
      </c>
      <c r="G73" s="12" t="s">
        <v>57</v>
      </c>
      <c r="H73" s="20"/>
      <c r="I73" s="59" t="s">
        <v>228</v>
      </c>
      <c r="J73" s="86">
        <f ca="1">ROUND((TODAY()-F73)/365,0)</f>
        <v>61</v>
      </c>
    </row>
    <row r="74" spans="1:10" s="18" customFormat="1" ht="19.5" customHeight="1">
      <c r="A74" s="10">
        <v>2</v>
      </c>
      <c r="B74" s="10" t="s">
        <v>167</v>
      </c>
      <c r="C74" s="14"/>
      <c r="D74" s="14"/>
      <c r="E74" s="14" t="s">
        <v>61</v>
      </c>
      <c r="F74" s="63">
        <v>28086</v>
      </c>
      <c r="G74" s="12" t="s">
        <v>59</v>
      </c>
      <c r="H74" s="20"/>
      <c r="I74" s="59" t="s">
        <v>228</v>
      </c>
      <c r="J74" s="86">
        <f ca="1">ROUND((TODAY()-F74)/365,0)</f>
        <v>46</v>
      </c>
    </row>
    <row r="75" spans="1:10" s="18" customFormat="1" ht="19.5" customHeight="1">
      <c r="A75" s="10">
        <v>3</v>
      </c>
      <c r="B75" s="11" t="s">
        <v>182</v>
      </c>
      <c r="C75" s="14"/>
      <c r="D75" s="14"/>
      <c r="E75" s="14" t="s">
        <v>63</v>
      </c>
      <c r="F75" s="63">
        <v>29134</v>
      </c>
      <c r="G75" s="12" t="s">
        <v>57</v>
      </c>
      <c r="H75" s="20"/>
      <c r="I75" s="59" t="s">
        <v>228</v>
      </c>
      <c r="J75" s="86">
        <f ca="1">ROUND((TODAY()-F75)/365,0)</f>
        <v>43</v>
      </c>
    </row>
    <row r="76" spans="1:10" s="18" customFormat="1" ht="19.5" customHeight="1">
      <c r="A76" s="104" t="s">
        <v>168</v>
      </c>
      <c r="B76" s="108"/>
      <c r="C76" s="108"/>
      <c r="D76" s="108"/>
      <c r="E76" s="108"/>
      <c r="F76" s="197"/>
      <c r="G76" s="108"/>
      <c r="H76" s="108"/>
      <c r="I76" s="108"/>
      <c r="J76" s="86"/>
    </row>
    <row r="77" spans="1:10" s="18" customFormat="1" ht="19.5" customHeight="1">
      <c r="A77" s="10">
        <v>1</v>
      </c>
      <c r="B77" s="11" t="s">
        <v>42</v>
      </c>
      <c r="C77" s="14"/>
      <c r="D77" s="14" t="s">
        <v>282</v>
      </c>
      <c r="E77" s="14" t="s">
        <v>74</v>
      </c>
      <c r="F77" s="63">
        <v>33133</v>
      </c>
      <c r="G77" s="12" t="s">
        <v>59</v>
      </c>
      <c r="H77" s="20"/>
      <c r="I77" s="59" t="s">
        <v>228</v>
      </c>
      <c r="J77" s="86">
        <f ca="1">ROUND((TODAY()-F77)/365,0)</f>
        <v>32</v>
      </c>
    </row>
    <row r="78" spans="1:10" s="18" customFormat="1" ht="19.5" customHeight="1">
      <c r="A78" s="10">
        <v>2</v>
      </c>
      <c r="B78" s="11" t="s">
        <v>294</v>
      </c>
      <c r="C78" s="14"/>
      <c r="D78" s="14"/>
      <c r="E78" s="14" t="s">
        <v>63</v>
      </c>
      <c r="F78" s="63">
        <v>34223</v>
      </c>
      <c r="G78" s="12" t="s">
        <v>57</v>
      </c>
      <c r="H78" s="20"/>
      <c r="I78" s="59" t="s">
        <v>229</v>
      </c>
      <c r="J78" s="86">
        <f ca="1">ROUND((TODAY()-F78)/365,0)</f>
        <v>29</v>
      </c>
    </row>
    <row r="79" spans="1:10" s="18" customFormat="1" ht="19.5" customHeight="1">
      <c r="A79" s="104" t="s">
        <v>215</v>
      </c>
      <c r="B79" s="108"/>
      <c r="C79" s="108"/>
      <c r="D79" s="108"/>
      <c r="E79" s="108"/>
      <c r="F79" s="197"/>
      <c r="G79" s="108"/>
      <c r="H79" s="108"/>
      <c r="I79" s="108"/>
      <c r="J79" s="86"/>
    </row>
    <row r="80" spans="1:10" s="18" customFormat="1" ht="19.5" customHeight="1">
      <c r="A80" s="10">
        <v>1</v>
      </c>
      <c r="B80" s="11" t="s">
        <v>34</v>
      </c>
      <c r="C80" s="14"/>
      <c r="D80" s="14" t="s">
        <v>238</v>
      </c>
      <c r="E80" s="14" t="s">
        <v>63</v>
      </c>
      <c r="F80" s="63">
        <v>26693</v>
      </c>
      <c r="G80" s="12" t="s">
        <v>59</v>
      </c>
      <c r="H80" s="20"/>
      <c r="I80" s="59" t="s">
        <v>228</v>
      </c>
      <c r="J80" s="86">
        <f ca="1">ROUND((TODAY()-F80)/365,0)</f>
        <v>50</v>
      </c>
    </row>
    <row r="81" spans="1:10" s="18" customFormat="1" ht="19.5" customHeight="1">
      <c r="A81" s="10">
        <v>2</v>
      </c>
      <c r="B81" s="11" t="s">
        <v>169</v>
      </c>
      <c r="C81" s="14"/>
      <c r="D81" s="14"/>
      <c r="E81" s="14" t="s">
        <v>63</v>
      </c>
      <c r="F81" s="63">
        <v>24438</v>
      </c>
      <c r="G81" s="12" t="s">
        <v>57</v>
      </c>
      <c r="H81" s="20"/>
      <c r="I81" s="59" t="s">
        <v>228</v>
      </c>
      <c r="J81" s="86">
        <f ca="1">ROUND((TODAY()-F81)/365,0)</f>
        <v>56</v>
      </c>
    </row>
    <row r="82" spans="1:10" s="18" customFormat="1" ht="19.5" customHeight="1">
      <c r="A82" s="10">
        <v>3</v>
      </c>
      <c r="B82" s="11" t="s">
        <v>170</v>
      </c>
      <c r="C82" s="14"/>
      <c r="D82" s="14"/>
      <c r="E82" s="14" t="s">
        <v>63</v>
      </c>
      <c r="F82" s="63">
        <v>32441</v>
      </c>
      <c r="G82" s="12" t="s">
        <v>59</v>
      </c>
      <c r="H82" s="20"/>
      <c r="I82" s="59" t="s">
        <v>228</v>
      </c>
      <c r="J82" s="86">
        <f ca="1">ROUND((TODAY()-F82)/365,0)</f>
        <v>34</v>
      </c>
    </row>
    <row r="83" spans="1:10" s="18" customFormat="1" ht="19.5" customHeight="1">
      <c r="A83" s="10">
        <v>4</v>
      </c>
      <c r="B83" s="11" t="s">
        <v>171</v>
      </c>
      <c r="C83" s="14"/>
      <c r="D83" s="14"/>
      <c r="E83" s="14" t="s">
        <v>63</v>
      </c>
      <c r="F83" s="63">
        <v>31098</v>
      </c>
      <c r="G83" s="12" t="s">
        <v>59</v>
      </c>
      <c r="H83" s="20"/>
      <c r="I83" s="59" t="s">
        <v>228</v>
      </c>
      <c r="J83" s="86">
        <f ca="1">ROUND((TODAY()-F83)/365,0)</f>
        <v>38</v>
      </c>
    </row>
    <row r="84" spans="1:10" s="18" customFormat="1" ht="19.5" customHeight="1">
      <c r="A84" s="10">
        <v>5</v>
      </c>
      <c r="B84" s="11" t="s">
        <v>172</v>
      </c>
      <c r="C84" s="14"/>
      <c r="D84" s="14"/>
      <c r="E84" s="14" t="s">
        <v>61</v>
      </c>
      <c r="F84" s="63">
        <v>33136</v>
      </c>
      <c r="G84" s="12" t="s">
        <v>59</v>
      </c>
      <c r="H84" s="20"/>
      <c r="I84" s="59" t="s">
        <v>228</v>
      </c>
      <c r="J84" s="86">
        <f ca="1">ROUND((TODAY()-F84)/365,0)</f>
        <v>32</v>
      </c>
    </row>
    <row r="85" spans="1:10" s="18" customFormat="1" ht="19.5" customHeight="1">
      <c r="A85" s="104" t="s">
        <v>173</v>
      </c>
      <c r="B85" s="108"/>
      <c r="C85" s="108"/>
      <c r="D85" s="108"/>
      <c r="E85" s="108"/>
      <c r="F85" s="197"/>
      <c r="G85" s="108"/>
      <c r="H85" s="108"/>
      <c r="I85" s="108"/>
      <c r="J85" s="86"/>
    </row>
    <row r="86" spans="1:10" s="18" customFormat="1" ht="19.5" customHeight="1">
      <c r="A86" s="10">
        <v>2</v>
      </c>
      <c r="B86" s="11" t="s">
        <v>174</v>
      </c>
      <c r="C86" s="14"/>
      <c r="D86" s="14"/>
      <c r="E86" s="14" t="s">
        <v>63</v>
      </c>
      <c r="F86" s="63">
        <v>29486</v>
      </c>
      <c r="G86" s="12" t="s">
        <v>59</v>
      </c>
      <c r="H86" s="20"/>
      <c r="I86" s="59" t="s">
        <v>228</v>
      </c>
      <c r="J86" s="86">
        <f ca="1">ROUND((TODAY()-F86)/365,0)</f>
        <v>42</v>
      </c>
    </row>
    <row r="87" spans="1:10" s="18" customFormat="1" ht="19.5" customHeight="1">
      <c r="A87" s="10">
        <v>3</v>
      </c>
      <c r="B87" s="11" t="s">
        <v>175</v>
      </c>
      <c r="C87" s="14"/>
      <c r="D87" s="14"/>
      <c r="E87" s="14" t="s">
        <v>69</v>
      </c>
      <c r="F87" s="63">
        <v>29646</v>
      </c>
      <c r="G87" s="12" t="s">
        <v>59</v>
      </c>
      <c r="H87" s="20"/>
      <c r="I87" s="59" t="s">
        <v>228</v>
      </c>
      <c r="J87" s="86">
        <f ca="1">ROUND((TODAY()-F87)/365,0)</f>
        <v>42</v>
      </c>
    </row>
    <row r="88" spans="1:10" s="18" customFormat="1" ht="19.5" customHeight="1">
      <c r="A88" s="104" t="s">
        <v>176</v>
      </c>
      <c r="B88" s="104"/>
      <c r="C88" s="104"/>
      <c r="D88" s="104"/>
      <c r="E88" s="104"/>
      <c r="F88" s="196"/>
      <c r="G88" s="104"/>
      <c r="H88" s="104"/>
      <c r="I88" s="104"/>
      <c r="J88" s="86"/>
    </row>
    <row r="89" spans="1:10" s="18" customFormat="1" ht="19.5" customHeight="1">
      <c r="A89" s="10">
        <v>1</v>
      </c>
      <c r="B89" s="11" t="s">
        <v>26</v>
      </c>
      <c r="C89" s="12"/>
      <c r="D89" s="14" t="s">
        <v>132</v>
      </c>
      <c r="E89" s="14" t="s">
        <v>61</v>
      </c>
      <c r="F89" s="63">
        <v>27063</v>
      </c>
      <c r="G89" s="12" t="s">
        <v>59</v>
      </c>
      <c r="H89" s="20"/>
      <c r="I89" s="59" t="s">
        <v>228</v>
      </c>
      <c r="J89" s="86">
        <f ca="1">ROUND((TODAY()-F89)/365,0)</f>
        <v>49</v>
      </c>
    </row>
    <row r="90" spans="1:10" s="18" customFormat="1" ht="19.5" customHeight="1">
      <c r="A90" s="10">
        <v>2</v>
      </c>
      <c r="B90" s="11" t="s">
        <v>177</v>
      </c>
      <c r="C90" s="14"/>
      <c r="D90" s="14"/>
      <c r="E90" s="14" t="s">
        <v>61</v>
      </c>
      <c r="F90" s="63">
        <v>29862</v>
      </c>
      <c r="G90" s="12" t="s">
        <v>59</v>
      </c>
      <c r="H90" s="20"/>
      <c r="I90" s="59" t="s">
        <v>228</v>
      </c>
      <c r="J90" s="86">
        <f ca="1">ROUND((TODAY()-F90)/365,0)</f>
        <v>41</v>
      </c>
    </row>
    <row r="91" spans="1:10" s="18" customFormat="1" ht="19.5" customHeight="1">
      <c r="A91" s="10">
        <v>3</v>
      </c>
      <c r="B91" s="10" t="s">
        <v>178</v>
      </c>
      <c r="C91" s="14"/>
      <c r="D91" s="14"/>
      <c r="E91" s="14" t="s">
        <v>61</v>
      </c>
      <c r="F91" s="63">
        <v>29997</v>
      </c>
      <c r="G91" s="12" t="s">
        <v>59</v>
      </c>
      <c r="H91" s="20"/>
      <c r="I91" s="59" t="s">
        <v>228</v>
      </c>
      <c r="J91" s="86">
        <f ca="1">ROUND((TODAY()-F91)/365,0)</f>
        <v>41</v>
      </c>
    </row>
    <row r="92" spans="1:10" s="18" customFormat="1" ht="19.5" customHeight="1">
      <c r="A92" s="10">
        <v>4</v>
      </c>
      <c r="B92" s="11" t="s">
        <v>179</v>
      </c>
      <c r="C92" s="14"/>
      <c r="D92" s="14"/>
      <c r="E92" s="14" t="s">
        <v>63</v>
      </c>
      <c r="F92" s="63">
        <v>31548</v>
      </c>
      <c r="G92" s="12" t="s">
        <v>57</v>
      </c>
      <c r="H92" s="20"/>
      <c r="I92" s="59" t="s">
        <v>228</v>
      </c>
      <c r="J92" s="86">
        <f ca="1">ROUND((TODAY()-F92)/365,0)</f>
        <v>36</v>
      </c>
    </row>
    <row r="93" spans="1:10" s="18" customFormat="1" ht="19.5" customHeight="1">
      <c r="A93" s="10">
        <v>5</v>
      </c>
      <c r="B93" s="11" t="s">
        <v>180</v>
      </c>
      <c r="C93" s="14"/>
      <c r="D93" s="14"/>
      <c r="E93" s="14" t="s">
        <v>61</v>
      </c>
      <c r="F93" s="63">
        <v>30604</v>
      </c>
      <c r="G93" s="12" t="s">
        <v>57</v>
      </c>
      <c r="H93" s="20"/>
      <c r="I93" s="59" t="s">
        <v>228</v>
      </c>
      <c r="J93" s="86">
        <f ca="1">ROUND((TODAY()-F93)/365,0)</f>
        <v>39</v>
      </c>
    </row>
    <row r="94" spans="1:10" s="18" customFormat="1" ht="19.5" customHeight="1">
      <c r="A94" s="104" t="s">
        <v>181</v>
      </c>
      <c r="B94" s="104"/>
      <c r="C94" s="104"/>
      <c r="D94" s="104"/>
      <c r="E94" s="104"/>
      <c r="F94" s="196"/>
      <c r="G94" s="104"/>
      <c r="H94" s="104"/>
      <c r="I94" s="104"/>
      <c r="J94" s="86"/>
    </row>
    <row r="95" spans="1:10" s="18" customFormat="1" ht="19.5" customHeight="1">
      <c r="A95" s="10">
        <v>1</v>
      </c>
      <c r="B95" s="11" t="s">
        <v>3</v>
      </c>
      <c r="C95" s="14"/>
      <c r="D95" s="14" t="s">
        <v>4</v>
      </c>
      <c r="E95" s="14" t="s">
        <v>63</v>
      </c>
      <c r="F95" s="63">
        <v>27941</v>
      </c>
      <c r="G95" s="12" t="s">
        <v>57</v>
      </c>
      <c r="H95" s="20"/>
      <c r="I95" s="59" t="s">
        <v>228</v>
      </c>
      <c r="J95" s="86">
        <f aca="true" ca="1" t="shared" si="3" ref="J95:J101">ROUND((TODAY()-F95)/365,0)</f>
        <v>46</v>
      </c>
    </row>
    <row r="96" spans="1:10" s="18" customFormat="1" ht="19.5" customHeight="1">
      <c r="A96" s="10">
        <v>2</v>
      </c>
      <c r="B96" s="11" t="s">
        <v>5</v>
      </c>
      <c r="C96" s="14"/>
      <c r="D96" s="14" t="s">
        <v>133</v>
      </c>
      <c r="E96" s="14" t="s">
        <v>63</v>
      </c>
      <c r="F96" s="63">
        <v>30696</v>
      </c>
      <c r="G96" s="12" t="s">
        <v>57</v>
      </c>
      <c r="H96" s="20"/>
      <c r="I96" s="59" t="s">
        <v>228</v>
      </c>
      <c r="J96" s="86">
        <f ca="1" t="shared" si="3"/>
        <v>39</v>
      </c>
    </row>
    <row r="97" spans="1:10" s="18" customFormat="1" ht="19.5" customHeight="1">
      <c r="A97" s="10">
        <v>3</v>
      </c>
      <c r="B97" s="11" t="s">
        <v>183</v>
      </c>
      <c r="C97" s="14"/>
      <c r="D97" s="23"/>
      <c r="E97" s="14" t="s">
        <v>63</v>
      </c>
      <c r="F97" s="63">
        <v>32011</v>
      </c>
      <c r="G97" s="12" t="s">
        <v>57</v>
      </c>
      <c r="H97" s="20"/>
      <c r="I97" s="59" t="s">
        <v>228</v>
      </c>
      <c r="J97" s="86">
        <f ca="1" t="shared" si="3"/>
        <v>35</v>
      </c>
    </row>
    <row r="98" spans="1:10" s="18" customFormat="1" ht="19.5" customHeight="1">
      <c r="A98" s="10">
        <v>4</v>
      </c>
      <c r="B98" s="10" t="s">
        <v>184</v>
      </c>
      <c r="C98" s="14"/>
      <c r="D98" s="14"/>
      <c r="E98" s="14" t="s">
        <v>74</v>
      </c>
      <c r="F98" s="63">
        <v>32277</v>
      </c>
      <c r="G98" s="12" t="s">
        <v>59</v>
      </c>
      <c r="H98" s="20"/>
      <c r="I98" s="59" t="s">
        <v>228</v>
      </c>
      <c r="J98" s="86">
        <f ca="1" t="shared" si="3"/>
        <v>34</v>
      </c>
    </row>
    <row r="99" spans="1:10" s="18" customFormat="1" ht="19.5" customHeight="1">
      <c r="A99" s="10">
        <v>5</v>
      </c>
      <c r="B99" s="10" t="s">
        <v>9</v>
      </c>
      <c r="C99" s="14"/>
      <c r="D99" s="14"/>
      <c r="E99" s="14" t="s">
        <v>114</v>
      </c>
      <c r="F99" s="63">
        <v>26087</v>
      </c>
      <c r="G99" s="12" t="s">
        <v>59</v>
      </c>
      <c r="H99" s="20"/>
      <c r="I99" s="59" t="s">
        <v>235</v>
      </c>
      <c r="J99" s="86">
        <f ca="1" t="shared" si="3"/>
        <v>51</v>
      </c>
    </row>
    <row r="100" spans="1:10" s="18" customFormat="1" ht="19.5" customHeight="1">
      <c r="A100" s="10">
        <v>6</v>
      </c>
      <c r="B100" s="11" t="s">
        <v>185</v>
      </c>
      <c r="C100" s="14"/>
      <c r="D100" s="14"/>
      <c r="E100" s="14" t="s">
        <v>69</v>
      </c>
      <c r="F100" s="63">
        <v>32838</v>
      </c>
      <c r="G100" s="12" t="s">
        <v>57</v>
      </c>
      <c r="H100" s="20"/>
      <c r="I100" s="59" t="s">
        <v>228</v>
      </c>
      <c r="J100" s="86">
        <f ca="1" t="shared" si="3"/>
        <v>33</v>
      </c>
    </row>
    <row r="101" spans="1:10" s="18" customFormat="1" ht="19.5" customHeight="1">
      <c r="A101" s="10">
        <v>7</v>
      </c>
      <c r="B101" s="10" t="s">
        <v>186</v>
      </c>
      <c r="C101" s="14"/>
      <c r="D101" s="14"/>
      <c r="E101" s="14" t="s">
        <v>233</v>
      </c>
      <c r="F101" s="63">
        <v>26600</v>
      </c>
      <c r="G101" s="12" t="s">
        <v>59</v>
      </c>
      <c r="H101" s="20"/>
      <c r="I101" s="59" t="s">
        <v>235</v>
      </c>
      <c r="J101" s="86">
        <f ca="1" t="shared" si="3"/>
        <v>50</v>
      </c>
    </row>
    <row r="102" spans="1:10" s="18" customFormat="1" ht="19.5" customHeight="1">
      <c r="A102" s="104" t="s">
        <v>187</v>
      </c>
      <c r="B102" s="104"/>
      <c r="C102" s="104"/>
      <c r="D102" s="104"/>
      <c r="E102" s="104"/>
      <c r="F102" s="196"/>
      <c r="G102" s="104"/>
      <c r="H102" s="104"/>
      <c r="I102" s="104"/>
      <c r="J102" s="86"/>
    </row>
    <row r="103" spans="1:10" s="18" customFormat="1" ht="21" customHeight="1">
      <c r="A103" s="31"/>
      <c r="B103" s="32"/>
      <c r="C103" s="33"/>
      <c r="D103" s="34"/>
      <c r="E103" s="33"/>
      <c r="F103" s="35"/>
      <c r="G103" s="36"/>
      <c r="H103" s="37"/>
      <c r="I103" s="87"/>
      <c r="J103" s="86"/>
    </row>
    <row r="104" spans="1:10" s="18" customFormat="1" ht="15">
      <c r="A104" s="38"/>
      <c r="B104" s="212" t="s">
        <v>270</v>
      </c>
      <c r="C104" s="209"/>
      <c r="D104" s="212" t="s">
        <v>269</v>
      </c>
      <c r="E104" s="212"/>
      <c r="F104" s="39"/>
      <c r="G104" s="58" t="s">
        <v>50</v>
      </c>
      <c r="H104" s="58"/>
      <c r="I104" s="88"/>
      <c r="J104" s="86"/>
    </row>
    <row r="105" spans="1:15" s="18" customFormat="1" ht="15">
      <c r="A105" s="38"/>
      <c r="B105" s="40" t="s">
        <v>56</v>
      </c>
      <c r="C105" s="41">
        <f>COUNTIF($E$11:$E$102,"PGS.TS")</f>
        <v>0</v>
      </c>
      <c r="D105" s="40" t="s">
        <v>56</v>
      </c>
      <c r="E105" s="41">
        <f>COUNTIF($E$11:$E$102,"PGS.TS")</f>
        <v>0</v>
      </c>
      <c r="F105" s="39"/>
      <c r="G105" s="40" t="s">
        <v>55</v>
      </c>
      <c r="H105" s="41">
        <f>COUNTIF($C$11:$C$102,"GVC")</f>
        <v>0</v>
      </c>
      <c r="I105" s="88">
        <f>COUNTIF($C$11:$C$102,"GVC")</f>
        <v>0</v>
      </c>
      <c r="J105" s="89"/>
      <c r="K105" s="42"/>
      <c r="L105" s="43"/>
      <c r="M105" s="43"/>
      <c r="N105" s="43"/>
      <c r="O105" s="43"/>
    </row>
    <row r="106" spans="1:15" s="18" customFormat="1" ht="15">
      <c r="A106" s="38"/>
      <c r="B106" s="40" t="s">
        <v>58</v>
      </c>
      <c r="C106" s="41">
        <f>COUNTIF($E$11:$E$102,"TS")</f>
        <v>0</v>
      </c>
      <c r="D106" s="40" t="s">
        <v>58</v>
      </c>
      <c r="E106" s="41">
        <f>COUNTIF($E$11:$E$102,"TS")</f>
        <v>0</v>
      </c>
      <c r="F106" s="39"/>
      <c r="G106" s="40" t="s">
        <v>60</v>
      </c>
      <c r="H106" s="41">
        <f>COUNTIF($C$11:$C$102,"GV")</f>
        <v>0</v>
      </c>
      <c r="I106" s="88">
        <f>COUNTIF($C$11:$C$102,"GV")</f>
        <v>0</v>
      </c>
      <c r="J106" s="89"/>
      <c r="K106" s="42"/>
      <c r="L106" s="43"/>
      <c r="M106" s="43"/>
      <c r="N106" s="43"/>
      <c r="O106" s="43"/>
    </row>
    <row r="107" spans="1:15" s="18" customFormat="1" ht="15">
      <c r="A107" s="38"/>
      <c r="B107" s="40" t="s">
        <v>91</v>
      </c>
      <c r="C107" s="41">
        <f>COUNTIF($E$11:$E$102,"NCS")</f>
        <v>0</v>
      </c>
      <c r="D107" s="40" t="s">
        <v>91</v>
      </c>
      <c r="E107" s="41">
        <f>COUNTIF($E$11:$E$102,"NCS")</f>
        <v>0</v>
      </c>
      <c r="F107" s="39"/>
      <c r="G107" s="40" t="s">
        <v>188</v>
      </c>
      <c r="H107" s="41">
        <f>COUNTIF($C$11:$C$102,"GVMN")</f>
        <v>0</v>
      </c>
      <c r="I107" s="88">
        <f>COUNTIF($C$11:$C$104,"GVMN")</f>
        <v>0</v>
      </c>
      <c r="J107" s="89"/>
      <c r="K107" s="42"/>
      <c r="L107" s="43"/>
      <c r="M107" s="43"/>
      <c r="N107" s="43"/>
      <c r="O107" s="43"/>
    </row>
    <row r="108" spans="1:15" s="18" customFormat="1" ht="15">
      <c r="A108" s="38"/>
      <c r="B108" s="40" t="s">
        <v>61</v>
      </c>
      <c r="C108" s="41">
        <f>COUNTIF($A$11:$H$102,"THS")</f>
        <v>17</v>
      </c>
      <c r="D108" s="40" t="s">
        <v>61</v>
      </c>
      <c r="E108" s="41">
        <f>COUNTIF($A$11:$H$102,"THS")</f>
        <v>17</v>
      </c>
      <c r="F108" s="39"/>
      <c r="G108" s="44" t="s">
        <v>214</v>
      </c>
      <c r="H108" s="44">
        <f>SUM(H105:H107)</f>
        <v>0</v>
      </c>
      <c r="I108" s="45">
        <f>SUM(I105:I107)</f>
        <v>0</v>
      </c>
      <c r="J108" s="89"/>
      <c r="K108" s="42"/>
      <c r="L108" s="43"/>
      <c r="M108" s="43"/>
      <c r="N108" s="43"/>
      <c r="O108" s="43"/>
    </row>
    <row r="109" spans="1:15" s="18" customFormat="1" ht="15">
      <c r="A109" s="38"/>
      <c r="B109" s="40" t="s">
        <v>69</v>
      </c>
      <c r="C109" s="41">
        <f>COUNTIF($E$11:$E$102,"CH")</f>
        <v>3</v>
      </c>
      <c r="D109" s="40" t="s">
        <v>69</v>
      </c>
      <c r="E109" s="41">
        <f>COUNTIF($E$11:$E$102,"CH")</f>
        <v>3</v>
      </c>
      <c r="F109" s="39"/>
      <c r="H109" s="42"/>
      <c r="I109" s="90"/>
      <c r="J109" s="89"/>
      <c r="K109" s="42"/>
      <c r="L109" s="43"/>
      <c r="M109" s="43"/>
      <c r="N109" s="43"/>
      <c r="O109" s="43"/>
    </row>
    <row r="110" spans="1:15" s="18" customFormat="1" ht="15">
      <c r="A110" s="38"/>
      <c r="B110" s="40" t="s">
        <v>63</v>
      </c>
      <c r="C110" s="41">
        <f>COUNTIF($E$11:$E$102,"CN")</f>
        <v>25</v>
      </c>
      <c r="D110" s="40" t="s">
        <v>63</v>
      </c>
      <c r="E110" s="41">
        <f>COUNTIF($E$11:$E$102,"CN")</f>
        <v>25</v>
      </c>
      <c r="F110" s="39"/>
      <c r="H110" s="42"/>
      <c r="I110" s="91"/>
      <c r="J110" s="89"/>
      <c r="K110" s="42"/>
      <c r="L110" s="43"/>
      <c r="M110" s="43"/>
      <c r="N110" s="43"/>
      <c r="O110" s="43"/>
    </row>
    <row r="111" spans="1:15" s="18" customFormat="1" ht="15">
      <c r="A111" s="38"/>
      <c r="B111" s="40" t="s">
        <v>74</v>
      </c>
      <c r="C111" s="41">
        <f>COUNTIF($E$11:$E$102,"CĐ")</f>
        <v>9</v>
      </c>
      <c r="D111" s="40" t="s">
        <v>74</v>
      </c>
      <c r="E111" s="41">
        <f>COUNTIF($E$11:$E$102,"CĐ")</f>
        <v>9</v>
      </c>
      <c r="F111" s="39"/>
      <c r="G111" s="46" t="s">
        <v>228</v>
      </c>
      <c r="H111" s="47"/>
      <c r="I111" s="88">
        <f>COUNTIF($I$11:$I$102,"BC")</f>
        <v>49</v>
      </c>
      <c r="J111" s="89"/>
      <c r="K111" s="42"/>
      <c r="L111" s="43"/>
      <c r="M111" s="48"/>
      <c r="N111" s="42"/>
      <c r="O111" s="43"/>
    </row>
    <row r="112" spans="1:15" s="18" customFormat="1" ht="15">
      <c r="A112" s="38"/>
      <c r="B112" s="40" t="s">
        <v>114</v>
      </c>
      <c r="C112" s="41">
        <f>COUNTIF($E$11:$E$102,"TC")</f>
        <v>6</v>
      </c>
      <c r="D112" s="40" t="s">
        <v>114</v>
      </c>
      <c r="E112" s="41">
        <f>COUNTIF($E$11:$E$102,"TC")</f>
        <v>6</v>
      </c>
      <c r="F112" s="39"/>
      <c r="G112" s="46" t="s">
        <v>236</v>
      </c>
      <c r="H112" s="47"/>
      <c r="I112" s="88">
        <f>COUNTIF($I$11:$I$102,"HĐKXĐTH")</f>
        <v>5</v>
      </c>
      <c r="J112" s="89"/>
      <c r="K112" s="42"/>
      <c r="L112" s="43"/>
      <c r="M112" s="48"/>
      <c r="N112" s="42"/>
      <c r="O112" s="43"/>
    </row>
    <row r="113" spans="1:15" s="18" customFormat="1" ht="15">
      <c r="A113" s="38"/>
      <c r="B113" s="40" t="s">
        <v>233</v>
      </c>
      <c r="C113" s="41">
        <f>COUNTIF($E$11:$E$102,"PT")</f>
        <v>10</v>
      </c>
      <c r="D113" s="40" t="s">
        <v>233</v>
      </c>
      <c r="E113" s="41">
        <f>COUNTIF($E$11:$E$102,"PT")</f>
        <v>10</v>
      </c>
      <c r="F113" s="39"/>
      <c r="G113" s="46" t="s">
        <v>229</v>
      </c>
      <c r="H113" s="47"/>
      <c r="I113" s="88">
        <f>COUNTIF($I$11:$I$102,"HĐCTH")</f>
        <v>4</v>
      </c>
      <c r="J113" s="89"/>
      <c r="K113" s="42"/>
      <c r="L113" s="43"/>
      <c r="M113" s="48"/>
      <c r="N113" s="42"/>
      <c r="O113" s="43"/>
    </row>
    <row r="114" spans="1:15" s="18" customFormat="1" ht="15">
      <c r="A114" s="38"/>
      <c r="B114" s="40" t="s">
        <v>57</v>
      </c>
      <c r="C114" s="41">
        <f>COUNTIF($G$11:$G$102,"Nam")</f>
        <v>22</v>
      </c>
      <c r="D114" s="40" t="s">
        <v>57</v>
      </c>
      <c r="E114" s="41">
        <f>COUNTIF($G$11:$G$102,"Nam")</f>
        <v>22</v>
      </c>
      <c r="F114" s="39"/>
      <c r="G114" s="46" t="s">
        <v>235</v>
      </c>
      <c r="H114" s="50"/>
      <c r="I114" s="88">
        <f>COUNTIF($I$11:$I$102,"HĐNĐ68")</f>
        <v>12</v>
      </c>
      <c r="J114" s="89"/>
      <c r="K114" s="43"/>
      <c r="L114" s="43"/>
      <c r="M114" s="48"/>
      <c r="N114" s="42"/>
      <c r="O114" s="43"/>
    </row>
    <row r="115" spans="1:15" s="18" customFormat="1" ht="15">
      <c r="A115" s="38"/>
      <c r="B115" s="40" t="s">
        <v>59</v>
      </c>
      <c r="C115" s="41">
        <f>COUNTIF($G$11:$G$102,"NỮ")</f>
        <v>48</v>
      </c>
      <c r="D115" s="40" t="s">
        <v>59</v>
      </c>
      <c r="E115" s="41">
        <f>COUNTIF($G$11:$G$102,"NỮ")</f>
        <v>48</v>
      </c>
      <c r="F115" s="39"/>
      <c r="G115" s="44" t="s">
        <v>214</v>
      </c>
      <c r="H115" s="50"/>
      <c r="I115" s="51">
        <f>SUM(I111:I114)</f>
        <v>70</v>
      </c>
      <c r="J115" s="92"/>
      <c r="K115" s="43"/>
      <c r="L115" s="43"/>
      <c r="M115" s="48"/>
      <c r="N115" s="42"/>
      <c r="O115" s="43"/>
    </row>
    <row r="116" spans="1:15" s="18" customFormat="1" ht="15">
      <c r="A116" s="38"/>
      <c r="B116" s="44" t="s">
        <v>214</v>
      </c>
      <c r="C116" s="45">
        <f>SUM($E$105:$E$113)</f>
        <v>70</v>
      </c>
      <c r="D116" s="44" t="s">
        <v>214</v>
      </c>
      <c r="E116" s="45">
        <f>SUM($E$105:$E$113)</f>
        <v>70</v>
      </c>
      <c r="F116" s="39"/>
      <c r="H116" s="43"/>
      <c r="I116" s="91"/>
      <c r="J116" s="92"/>
      <c r="K116" s="43"/>
      <c r="L116" s="43"/>
      <c r="M116" s="48"/>
      <c r="N116" s="42"/>
      <c r="O116" s="43"/>
    </row>
    <row r="117" spans="1:15" s="18" customFormat="1" ht="15">
      <c r="A117" s="38"/>
      <c r="B117" s="96"/>
      <c r="C117" s="97"/>
      <c r="D117" s="96"/>
      <c r="E117" s="97"/>
      <c r="F117" s="39"/>
      <c r="H117" s="43"/>
      <c r="I117" s="91"/>
      <c r="J117" s="92"/>
      <c r="K117" s="43"/>
      <c r="L117" s="43"/>
      <c r="M117" s="48"/>
      <c r="N117" s="42"/>
      <c r="O117" s="43"/>
    </row>
    <row r="118" spans="1:15" s="18" customFormat="1" ht="15">
      <c r="A118" s="38"/>
      <c r="C118" s="49"/>
      <c r="D118" s="49"/>
      <c r="F118" s="39"/>
      <c r="H118" s="43"/>
      <c r="I118" s="91"/>
      <c r="J118" s="92"/>
      <c r="K118" s="43"/>
      <c r="L118" s="43"/>
      <c r="M118" s="48"/>
      <c r="N118" s="42"/>
      <c r="O118" s="43"/>
    </row>
    <row r="119" spans="1:15" s="18" customFormat="1" ht="15">
      <c r="A119" s="38"/>
      <c r="B119" s="208" t="s">
        <v>263</v>
      </c>
      <c r="C119" s="209"/>
      <c r="D119" s="208" t="s">
        <v>265</v>
      </c>
      <c r="E119" s="209"/>
      <c r="F119" s="208" t="s">
        <v>264</v>
      </c>
      <c r="G119" s="209"/>
      <c r="H119" s="43"/>
      <c r="I119" s="91"/>
      <c r="J119" s="92"/>
      <c r="K119" s="43"/>
      <c r="L119" s="43"/>
      <c r="M119" s="48"/>
      <c r="N119" s="42"/>
      <c r="O119" s="43"/>
    </row>
    <row r="120" spans="1:15" s="18" customFormat="1" ht="15">
      <c r="A120" s="38"/>
      <c r="B120" s="53" t="s">
        <v>255</v>
      </c>
      <c r="C120" s="54">
        <f>COUNTIF($J$11:$J$102,"&gt;=55")</f>
        <v>5</v>
      </c>
      <c r="D120" s="53" t="s">
        <v>255</v>
      </c>
      <c r="E120" s="54">
        <f>_xlfn.COUNTIFS($G$11:$G$102,"Nam",$J$11:$J$102,"&gt;=55")</f>
        <v>5</v>
      </c>
      <c r="F120" s="53" t="s">
        <v>255</v>
      </c>
      <c r="G120" s="54">
        <f>C120-E120</f>
        <v>0</v>
      </c>
      <c r="H120" s="43"/>
      <c r="I120" s="91"/>
      <c r="J120" s="92"/>
      <c r="K120" s="43"/>
      <c r="L120" s="43"/>
      <c r="M120" s="48"/>
      <c r="N120" s="42"/>
      <c r="O120" s="43"/>
    </row>
    <row r="121" spans="1:15" s="18" customFormat="1" ht="15">
      <c r="A121" s="38"/>
      <c r="B121" s="53" t="s">
        <v>256</v>
      </c>
      <c r="C121" s="54">
        <f>COUNTIF($J$11:$J$102,"&gt;=50")-COUNTIF($J$11:$J$102,"&gt;=55")</f>
        <v>9</v>
      </c>
      <c r="D121" s="53" t="s">
        <v>256</v>
      </c>
      <c r="E121" s="54">
        <f>_xlfn.COUNTIFS($G$11:$G$102,"Nam",$J$11:$J$102,"&gt;=50")-_xlfn.COUNTIFS($G$11:$G$102,"Nam",$J$11:$J$102,"&gt;=55")</f>
        <v>4</v>
      </c>
      <c r="F121" s="53" t="s">
        <v>256</v>
      </c>
      <c r="G121" s="54">
        <f aca="true" t="shared" si="4" ref="G121:G126">C121-E121</f>
        <v>5</v>
      </c>
      <c r="H121" s="43"/>
      <c r="I121" s="91"/>
      <c r="J121" s="92"/>
      <c r="K121" s="43"/>
      <c r="L121" s="43"/>
      <c r="M121" s="48"/>
      <c r="N121" s="42"/>
      <c r="O121" s="43"/>
    </row>
    <row r="122" spans="1:15" s="18" customFormat="1" ht="15">
      <c r="A122" s="38"/>
      <c r="B122" s="53" t="s">
        <v>257</v>
      </c>
      <c r="C122" s="54">
        <f>COUNTIF($J$11:$J$102,"&gt;=45")-COUNTIF($J$11:$J$102,"&gt;=50")</f>
        <v>15</v>
      </c>
      <c r="D122" s="53" t="s">
        <v>257</v>
      </c>
      <c r="E122" s="54">
        <f>_xlfn.COUNTIFS($G$11:$G$102,"Nam",$J$11:$J$102,"&gt;=45")-_xlfn.COUNTIFS($G$11:$G$102,"Nam",$J$11:$J$102,"&gt;=50")</f>
        <v>2</v>
      </c>
      <c r="F122" s="53" t="s">
        <v>257</v>
      </c>
      <c r="G122" s="54">
        <f t="shared" si="4"/>
        <v>13</v>
      </c>
      <c r="H122" s="43"/>
      <c r="I122" s="91"/>
      <c r="J122" s="92"/>
      <c r="K122" s="43"/>
      <c r="L122" s="43"/>
      <c r="M122" s="48"/>
      <c r="N122" s="42"/>
      <c r="O122" s="43"/>
    </row>
    <row r="123" spans="1:15" s="18" customFormat="1" ht="15">
      <c r="A123" s="38"/>
      <c r="B123" s="53" t="s">
        <v>258</v>
      </c>
      <c r="C123" s="54">
        <f>COUNTIF($J$11:$J$102,"&gt;=40")-COUNTIF($J$11:$J$102,"&gt;=45")</f>
        <v>12</v>
      </c>
      <c r="D123" s="53" t="s">
        <v>258</v>
      </c>
      <c r="E123" s="54">
        <f>_xlfn.COUNTIFS($G$11:$G$102,"Nam",$J$11:$J$102,"&gt;=40")-_xlfn.COUNTIFS($G$11:$G$102,"Nam",$J$11:$J$102,"&gt;=45")</f>
        <v>2</v>
      </c>
      <c r="F123" s="53" t="s">
        <v>258</v>
      </c>
      <c r="G123" s="54">
        <f t="shared" si="4"/>
        <v>10</v>
      </c>
      <c r="H123" s="43"/>
      <c r="I123" s="91"/>
      <c r="J123" s="92"/>
      <c r="K123" s="43"/>
      <c r="L123" s="43"/>
      <c r="M123" s="48"/>
      <c r="N123" s="42"/>
      <c r="O123" s="43"/>
    </row>
    <row r="124" spans="1:15" s="18" customFormat="1" ht="15">
      <c r="A124" s="38"/>
      <c r="B124" s="53" t="s">
        <v>259</v>
      </c>
      <c r="C124" s="54">
        <f>COUNTIF($J$11:$J$102,"&gt;=35")-COUNTIF($J$11:$J$102,"&gt;=40")</f>
        <v>17</v>
      </c>
      <c r="D124" s="53" t="s">
        <v>259</v>
      </c>
      <c r="E124" s="54">
        <f>_xlfn.COUNTIFS($G$11:$G$102,"Nam",$J$11:$J$102,"&gt;=35")-_xlfn.COUNTIFS($G$11:$G$102,"Nam",$J$11:$J$102,"&gt;=40")</f>
        <v>6</v>
      </c>
      <c r="F124" s="53" t="s">
        <v>259</v>
      </c>
      <c r="G124" s="54">
        <f t="shared" si="4"/>
        <v>11</v>
      </c>
      <c r="H124" s="43"/>
      <c r="I124" s="91"/>
      <c r="J124" s="92"/>
      <c r="K124" s="43"/>
      <c r="L124" s="43"/>
      <c r="M124" s="48"/>
      <c r="N124" s="42"/>
      <c r="O124" s="43"/>
    </row>
    <row r="125" spans="1:15" s="18" customFormat="1" ht="15">
      <c r="A125" s="38"/>
      <c r="B125" s="53" t="s">
        <v>260</v>
      </c>
      <c r="C125" s="54">
        <f>COUNTIF($J$11:$J$102,"&gt;=30")-COUNTIF($J$11:$J$102,"&gt;=35")</f>
        <v>10</v>
      </c>
      <c r="D125" s="53" t="s">
        <v>260</v>
      </c>
      <c r="E125" s="54">
        <f>_xlfn.COUNTIFS($G$11:$G$102,"Nam",$J$11:$J$102,"&gt;=30")-_xlfn.COUNTIFS($G$11:$G$102,"Nam",$J$11:$J$102,"&gt;=35")</f>
        <v>2</v>
      </c>
      <c r="F125" s="53" t="s">
        <v>260</v>
      </c>
      <c r="G125" s="54">
        <f t="shared" si="4"/>
        <v>8</v>
      </c>
      <c r="H125" s="43"/>
      <c r="I125" s="91"/>
      <c r="J125" s="92"/>
      <c r="K125" s="43"/>
      <c r="L125" s="43"/>
      <c r="M125" s="48"/>
      <c r="N125" s="42"/>
      <c r="O125" s="43"/>
    </row>
    <row r="126" spans="1:15" s="18" customFormat="1" ht="15">
      <c r="A126" s="38"/>
      <c r="B126" s="53" t="s">
        <v>261</v>
      </c>
      <c r="C126" s="54">
        <f>COUNTIF($J$11:$J$102,"&gt;=20")-COUNTIF($J$11:$J$102,"&gt;=30")</f>
        <v>2</v>
      </c>
      <c r="D126" s="53" t="s">
        <v>261</v>
      </c>
      <c r="E126" s="54">
        <f>_xlfn.COUNTIFS($G$11:$G$102,"Nam",$J$11:$J$102,"&gt;=20")-_xlfn.COUNTIFS($G$11:$G$102,"Nam",$J$11:$J$102,"&gt;=30")</f>
        <v>1</v>
      </c>
      <c r="F126" s="53" t="s">
        <v>261</v>
      </c>
      <c r="G126" s="54">
        <f t="shared" si="4"/>
        <v>1</v>
      </c>
      <c r="H126" s="43"/>
      <c r="I126" s="91"/>
      <c r="J126" s="92"/>
      <c r="K126" s="43"/>
      <c r="L126" s="43"/>
      <c r="M126" s="48"/>
      <c r="N126" s="42"/>
      <c r="O126" s="43"/>
    </row>
    <row r="127" spans="1:15" s="18" customFormat="1" ht="15">
      <c r="A127" s="38"/>
      <c r="B127" s="55" t="s">
        <v>262</v>
      </c>
      <c r="C127" s="99">
        <f>SUM(C120:C126)</f>
        <v>70</v>
      </c>
      <c r="D127" s="55" t="s">
        <v>262</v>
      </c>
      <c r="E127" s="99">
        <f>SUM(E120:E126)</f>
        <v>22</v>
      </c>
      <c r="F127" s="55" t="s">
        <v>262</v>
      </c>
      <c r="G127" s="99">
        <f>SUM(G120:G126)</f>
        <v>48</v>
      </c>
      <c r="H127" s="43"/>
      <c r="I127" s="91"/>
      <c r="J127" s="92"/>
      <c r="K127" s="43"/>
      <c r="L127" s="43"/>
      <c r="M127" s="48"/>
      <c r="N127" s="42"/>
      <c r="O127" s="43"/>
    </row>
    <row r="128" spans="1:15" s="18" customFormat="1" ht="15">
      <c r="A128" s="38"/>
      <c r="B128" s="53"/>
      <c r="C128" s="57"/>
      <c r="D128" s="57"/>
      <c r="E128" s="210">
        <f>E127+G127</f>
        <v>70</v>
      </c>
      <c r="F128" s="211"/>
      <c r="G128" s="211"/>
      <c r="H128" s="43"/>
      <c r="I128" s="91"/>
      <c r="J128" s="92"/>
      <c r="K128" s="43"/>
      <c r="L128" s="43"/>
      <c r="M128" s="48"/>
      <c r="N128" s="42"/>
      <c r="O128" s="43"/>
    </row>
    <row r="129" spans="1:15" s="18" customFormat="1" ht="15">
      <c r="A129" s="38"/>
      <c r="C129" s="49"/>
      <c r="D129" s="49"/>
      <c r="F129" s="39"/>
      <c r="H129" s="43"/>
      <c r="I129" s="91"/>
      <c r="J129" s="92"/>
      <c r="K129" s="43"/>
      <c r="L129" s="43"/>
      <c r="M129" s="48"/>
      <c r="N129" s="42"/>
      <c r="O129" s="43"/>
    </row>
    <row r="130" spans="1:15" s="18" customFormat="1" ht="15">
      <c r="A130" s="38"/>
      <c r="C130" s="49"/>
      <c r="D130" s="49"/>
      <c r="F130" s="39"/>
      <c r="H130" s="43"/>
      <c r="I130" s="91"/>
      <c r="J130" s="92"/>
      <c r="K130" s="43"/>
      <c r="L130" s="43"/>
      <c r="M130" s="48"/>
      <c r="N130" s="42"/>
      <c r="O130" s="43"/>
    </row>
    <row r="131" spans="1:15" ht="18.75">
      <c r="A131" s="73" t="s">
        <v>292</v>
      </c>
      <c r="H131" s="13"/>
      <c r="I131" s="93"/>
      <c r="J131" s="94"/>
      <c r="K131" s="13"/>
      <c r="L131" s="13"/>
      <c r="M131" s="16"/>
      <c r="N131" s="15"/>
      <c r="O131" s="13"/>
    </row>
    <row r="132" spans="1:10" s="18" customFormat="1" ht="19.5" customHeight="1">
      <c r="A132" s="10">
        <v>1</v>
      </c>
      <c r="B132" s="28" t="s">
        <v>244</v>
      </c>
      <c r="C132" s="29" t="s">
        <v>287</v>
      </c>
      <c r="D132" s="30"/>
      <c r="E132" s="29" t="s">
        <v>233</v>
      </c>
      <c r="F132" s="64"/>
      <c r="G132" s="12" t="s">
        <v>57</v>
      </c>
      <c r="H132" s="20"/>
      <c r="I132" s="59" t="s">
        <v>229</v>
      </c>
      <c r="J132" s="86">
        <f ca="1">ROUND((TODAY()-F132)/365,0)</f>
        <v>123</v>
      </c>
    </row>
    <row r="133" spans="1:10" s="18" customFormat="1" ht="19.5" customHeight="1">
      <c r="A133" s="10">
        <v>2</v>
      </c>
      <c r="B133" s="11" t="s">
        <v>285</v>
      </c>
      <c r="C133" s="14" t="s">
        <v>288</v>
      </c>
      <c r="D133" s="23"/>
      <c r="E133" s="14" t="s">
        <v>63</v>
      </c>
      <c r="F133" s="63"/>
      <c r="G133" s="12" t="s">
        <v>59</v>
      </c>
      <c r="H133" s="20"/>
      <c r="I133" s="59" t="s">
        <v>229</v>
      </c>
      <c r="J133" s="86">
        <f ca="1">ROUND((TODAY()-F133)/365,0)</f>
        <v>123</v>
      </c>
    </row>
    <row r="134" spans="1:10" s="18" customFormat="1" ht="19.5" customHeight="1">
      <c r="A134" s="10">
        <v>3</v>
      </c>
      <c r="B134" s="28" t="s">
        <v>7</v>
      </c>
      <c r="C134" s="29" t="s">
        <v>288</v>
      </c>
      <c r="D134" s="30"/>
      <c r="E134" s="29" t="s">
        <v>114</v>
      </c>
      <c r="F134" s="64"/>
      <c r="G134" s="12" t="s">
        <v>59</v>
      </c>
      <c r="H134" s="20"/>
      <c r="I134" s="59" t="s">
        <v>229</v>
      </c>
      <c r="J134" s="86">
        <f ca="1">ROUND((TODAY()-F134)/365,0)</f>
        <v>123</v>
      </c>
    </row>
    <row r="135" spans="1:10" s="18" customFormat="1" ht="19.5" customHeight="1">
      <c r="A135" s="10">
        <v>4</v>
      </c>
      <c r="B135" s="28" t="s">
        <v>243</v>
      </c>
      <c r="C135" s="14" t="s">
        <v>289</v>
      </c>
      <c r="D135" s="23"/>
      <c r="E135" s="14" t="s">
        <v>63</v>
      </c>
      <c r="F135" s="63"/>
      <c r="G135" s="12" t="s">
        <v>59</v>
      </c>
      <c r="H135" s="20"/>
      <c r="I135" s="59" t="s">
        <v>228</v>
      </c>
      <c r="J135" s="86">
        <f aca="true" ca="1" t="shared" si="5" ref="J135:J142">ROUND((TODAY()-F135)/365,0)</f>
        <v>123</v>
      </c>
    </row>
    <row r="136" spans="1:10" s="18" customFormat="1" ht="19.5" customHeight="1">
      <c r="A136" s="10">
        <v>5</v>
      </c>
      <c r="B136" s="11" t="s">
        <v>246</v>
      </c>
      <c r="C136" s="14" t="s">
        <v>290</v>
      </c>
      <c r="D136" s="23"/>
      <c r="E136" s="14" t="s">
        <v>233</v>
      </c>
      <c r="F136" s="63"/>
      <c r="G136" s="12" t="s">
        <v>59</v>
      </c>
      <c r="H136" s="20"/>
      <c r="I136" s="59" t="s">
        <v>229</v>
      </c>
      <c r="J136" s="86">
        <f ca="1" t="shared" si="5"/>
        <v>123</v>
      </c>
    </row>
    <row r="137" spans="1:10" s="18" customFormat="1" ht="19.5" customHeight="1">
      <c r="A137" s="10">
        <v>6</v>
      </c>
      <c r="B137" s="28" t="s">
        <v>245</v>
      </c>
      <c r="C137" s="29" t="s">
        <v>290</v>
      </c>
      <c r="D137" s="30"/>
      <c r="E137" s="14" t="s">
        <v>233</v>
      </c>
      <c r="F137" s="64"/>
      <c r="G137" s="12" t="s">
        <v>59</v>
      </c>
      <c r="H137" s="20"/>
      <c r="I137" s="59" t="s">
        <v>229</v>
      </c>
      <c r="J137" s="86">
        <f ca="1" t="shared" si="5"/>
        <v>123</v>
      </c>
    </row>
    <row r="138" spans="1:10" s="18" customFormat="1" ht="19.5" customHeight="1">
      <c r="A138" s="10">
        <v>7</v>
      </c>
      <c r="B138" s="11" t="s">
        <v>186</v>
      </c>
      <c r="C138" s="14" t="s">
        <v>291</v>
      </c>
      <c r="D138" s="23"/>
      <c r="E138" s="14" t="s">
        <v>233</v>
      </c>
      <c r="F138" s="63"/>
      <c r="G138" s="12" t="s">
        <v>59</v>
      </c>
      <c r="H138" s="20"/>
      <c r="I138" s="59" t="s">
        <v>229</v>
      </c>
      <c r="J138" s="86">
        <f ca="1" t="shared" si="5"/>
        <v>123</v>
      </c>
    </row>
    <row r="139" spans="1:10" s="18" customFormat="1" ht="19.5" customHeight="1">
      <c r="A139" s="10">
        <v>8</v>
      </c>
      <c r="B139" s="28" t="s">
        <v>247</v>
      </c>
      <c r="C139" s="14" t="s">
        <v>291</v>
      </c>
      <c r="D139" s="30"/>
      <c r="E139" s="14" t="s">
        <v>233</v>
      </c>
      <c r="F139" s="64"/>
      <c r="G139" s="12" t="s">
        <v>59</v>
      </c>
      <c r="H139" s="20"/>
      <c r="I139" s="59" t="s">
        <v>229</v>
      </c>
      <c r="J139" s="86">
        <f ca="1">ROUND((TODAY()-F139)/365,0)</f>
        <v>123</v>
      </c>
    </row>
    <row r="140" spans="1:10" s="18" customFormat="1" ht="19.5" customHeight="1">
      <c r="A140" s="10">
        <v>9</v>
      </c>
      <c r="B140" s="28" t="s">
        <v>248</v>
      </c>
      <c r="C140" s="14" t="s">
        <v>291</v>
      </c>
      <c r="D140" s="30"/>
      <c r="E140" s="14" t="s">
        <v>233</v>
      </c>
      <c r="F140" s="64"/>
      <c r="G140" s="12" t="s">
        <v>59</v>
      </c>
      <c r="H140" s="20"/>
      <c r="I140" s="59" t="s">
        <v>229</v>
      </c>
      <c r="J140" s="86">
        <f ca="1">ROUND((TODAY()-F140)/365,0)</f>
        <v>123</v>
      </c>
    </row>
    <row r="141" spans="1:10" s="18" customFormat="1" ht="19.5" customHeight="1">
      <c r="A141" s="10">
        <v>10</v>
      </c>
      <c r="B141" s="28" t="s">
        <v>286</v>
      </c>
      <c r="C141" s="14" t="s">
        <v>291</v>
      </c>
      <c r="D141" s="30"/>
      <c r="E141" s="14" t="s">
        <v>233</v>
      </c>
      <c r="F141" s="64"/>
      <c r="G141" s="12" t="s">
        <v>57</v>
      </c>
      <c r="H141" s="20"/>
      <c r="I141" s="59" t="s">
        <v>229</v>
      </c>
      <c r="J141" s="86">
        <f ca="1" t="shared" si="5"/>
        <v>123</v>
      </c>
    </row>
    <row r="142" spans="1:10" s="18" customFormat="1" ht="19.5" customHeight="1">
      <c r="A142" s="10">
        <v>11</v>
      </c>
      <c r="B142" s="28"/>
      <c r="C142" s="29"/>
      <c r="D142" s="30"/>
      <c r="E142" s="14"/>
      <c r="F142" s="64"/>
      <c r="G142" s="12"/>
      <c r="H142" s="20"/>
      <c r="I142" s="59" t="s">
        <v>229</v>
      </c>
      <c r="J142" s="86">
        <f ca="1" t="shared" si="5"/>
        <v>123</v>
      </c>
    </row>
    <row r="143" spans="8:15" ht="14.25">
      <c r="H143" s="13"/>
      <c r="I143" s="93"/>
      <c r="J143" s="94"/>
      <c r="K143" s="13"/>
      <c r="L143" s="13"/>
      <c r="M143" s="16"/>
      <c r="N143" s="15"/>
      <c r="O143" s="13"/>
    </row>
    <row r="144" spans="8:15" ht="14.25">
      <c r="H144" s="13"/>
      <c r="I144" s="93"/>
      <c r="J144" s="94"/>
      <c r="K144" s="13"/>
      <c r="L144" s="13"/>
      <c r="M144" s="16"/>
      <c r="N144" s="15"/>
      <c r="O144" s="13"/>
    </row>
    <row r="145" spans="8:15" ht="14.25">
      <c r="H145" s="13"/>
      <c r="I145" s="93"/>
      <c r="J145" s="94"/>
      <c r="K145" s="13"/>
      <c r="L145" s="13"/>
      <c r="M145" s="16"/>
      <c r="N145" s="15"/>
      <c r="O145" s="13"/>
    </row>
    <row r="146" spans="8:15" ht="14.25">
      <c r="H146" s="13"/>
      <c r="I146" s="93"/>
      <c r="J146" s="94"/>
      <c r="K146" s="13"/>
      <c r="L146" s="13"/>
      <c r="M146" s="16"/>
      <c r="N146" s="15"/>
      <c r="O146" s="13"/>
    </row>
    <row r="147" spans="8:15" ht="14.25">
      <c r="H147" s="13"/>
      <c r="I147" s="93"/>
      <c r="J147" s="94"/>
      <c r="K147" s="13"/>
      <c r="L147" s="13"/>
      <c r="M147" s="16"/>
      <c r="N147" s="15"/>
      <c r="O147" s="13"/>
    </row>
    <row r="148" spans="8:15" ht="14.25">
      <c r="H148" s="13"/>
      <c r="I148" s="93"/>
      <c r="J148" s="94"/>
      <c r="K148" s="13"/>
      <c r="L148" s="13"/>
      <c r="M148" s="16"/>
      <c r="N148" s="15"/>
      <c r="O148" s="13"/>
    </row>
    <row r="149" spans="8:15" ht="14.25">
      <c r="H149" s="13"/>
      <c r="I149" s="93"/>
      <c r="J149" s="94"/>
      <c r="K149" s="13"/>
      <c r="L149" s="13"/>
      <c r="M149" s="16"/>
      <c r="N149" s="15"/>
      <c r="O149" s="13"/>
    </row>
    <row r="150" spans="8:15" ht="14.25">
      <c r="H150" s="13"/>
      <c r="I150" s="93"/>
      <c r="J150" s="94"/>
      <c r="K150" s="13"/>
      <c r="L150" s="13"/>
      <c r="M150" s="16"/>
      <c r="N150" s="15"/>
      <c r="O150" s="13"/>
    </row>
    <row r="151" spans="1:15" ht="12.75">
      <c r="A151"/>
      <c r="C151"/>
      <c r="D151"/>
      <c r="F151"/>
      <c r="H151" s="13"/>
      <c r="I151" s="93"/>
      <c r="J151" s="94"/>
      <c r="K151" s="13"/>
      <c r="L151" s="13"/>
      <c r="M151" s="16"/>
      <c r="N151" s="15"/>
      <c r="O151" s="13"/>
    </row>
    <row r="152" spans="1:15" ht="12.75">
      <c r="A152"/>
      <c r="C152"/>
      <c r="D152"/>
      <c r="F152"/>
      <c r="H152" s="13"/>
      <c r="I152" s="93"/>
      <c r="J152" s="94"/>
      <c r="K152" s="13"/>
      <c r="L152" s="13"/>
      <c r="M152" s="16"/>
      <c r="N152" s="15"/>
      <c r="O152" s="13"/>
    </row>
    <row r="153" spans="1:15" ht="12.75">
      <c r="A153"/>
      <c r="C153"/>
      <c r="D153"/>
      <c r="F153"/>
      <c r="H153" s="13"/>
      <c r="I153" s="93"/>
      <c r="J153" s="94"/>
      <c r="K153" s="13"/>
      <c r="L153" s="13"/>
      <c r="M153" s="16"/>
      <c r="N153" s="15"/>
      <c r="O153" s="13"/>
    </row>
    <row r="154" spans="1:15" ht="12.75">
      <c r="A154"/>
      <c r="C154"/>
      <c r="D154"/>
      <c r="F154"/>
      <c r="H154" s="13"/>
      <c r="I154" s="93"/>
      <c r="J154" s="94"/>
      <c r="K154" s="13"/>
      <c r="L154" s="13"/>
      <c r="M154" s="16"/>
      <c r="N154" s="15"/>
      <c r="O154" s="13"/>
    </row>
    <row r="155" spans="1:15" ht="12.75">
      <c r="A155"/>
      <c r="C155"/>
      <c r="D155"/>
      <c r="F155"/>
      <c r="H155" s="13"/>
      <c r="I155" s="93"/>
      <c r="J155" s="94"/>
      <c r="K155" s="13"/>
      <c r="L155" s="13"/>
      <c r="M155" s="16"/>
      <c r="N155" s="15"/>
      <c r="O155" s="13"/>
    </row>
  </sheetData>
  <sheetProtection/>
  <autoFilter ref="A8:J102"/>
  <mergeCells count="13">
    <mergeCell ref="E128:G128"/>
    <mergeCell ref="A6:H6"/>
    <mergeCell ref="B104:C104"/>
    <mergeCell ref="D104:E104"/>
    <mergeCell ref="B119:C119"/>
    <mergeCell ref="D119:E119"/>
    <mergeCell ref="F119:G119"/>
    <mergeCell ref="A1:C1"/>
    <mergeCell ref="D1:H1"/>
    <mergeCell ref="A2:C2"/>
    <mergeCell ref="D2:H2"/>
    <mergeCell ref="A3:C3"/>
    <mergeCell ref="A5:H5"/>
  </mergeCells>
  <printOptions/>
  <pageMargins left="0.25" right="0.25" top="0.25" bottom="0.25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53"/>
  <sheetViews>
    <sheetView zoomScale="124" zoomScaleNormal="124" zoomScalePageLayoutView="0" workbookViewId="0" topLeftCell="A1">
      <selection activeCell="F10" sqref="F10:F100"/>
    </sheetView>
  </sheetViews>
  <sheetFormatPr defaultColWidth="9.140625" defaultRowHeight="12.75"/>
  <cols>
    <col min="1" max="1" width="5.7109375" style="9" customWidth="1"/>
    <col min="2" max="2" width="26.8515625" style="0" customWidth="1"/>
    <col min="3" max="3" width="9.140625" style="8" customWidth="1"/>
    <col min="4" max="4" width="16.57421875" style="8" customWidth="1"/>
    <col min="5" max="5" width="7.8515625" style="0" customWidth="1"/>
    <col min="6" max="6" width="10.8515625" style="39" customWidth="1"/>
    <col min="7" max="7" width="6.57421875" style="0" customWidth="1"/>
    <col min="8" max="8" width="16.140625" style="0" hidden="1" customWidth="1"/>
    <col min="9" max="9" width="14.421875" style="142" customWidth="1"/>
    <col min="10" max="10" width="10.28125" style="131" customWidth="1"/>
  </cols>
  <sheetData>
    <row r="1" spans="1:17" s="3" customFormat="1" ht="16.5">
      <c r="A1" s="203" t="s">
        <v>43</v>
      </c>
      <c r="B1" s="203"/>
      <c r="C1" s="203"/>
      <c r="D1" s="204" t="s">
        <v>44</v>
      </c>
      <c r="E1" s="204"/>
      <c r="F1" s="204"/>
      <c r="G1" s="204"/>
      <c r="H1" s="204"/>
      <c r="I1" s="123"/>
      <c r="J1" s="124"/>
      <c r="K1" s="1"/>
      <c r="L1" s="1"/>
      <c r="M1" s="1"/>
      <c r="N1" s="1"/>
      <c r="O1" s="1"/>
      <c r="P1" s="2"/>
      <c r="Q1" s="2"/>
    </row>
    <row r="2" spans="1:18" s="3" customFormat="1" ht="18.75">
      <c r="A2" s="205" t="s">
        <v>45</v>
      </c>
      <c r="B2" s="205"/>
      <c r="C2" s="205"/>
      <c r="D2" s="206" t="s">
        <v>46</v>
      </c>
      <c r="E2" s="206"/>
      <c r="F2" s="206"/>
      <c r="G2" s="206"/>
      <c r="H2" s="206"/>
      <c r="I2" s="125"/>
      <c r="J2" s="126"/>
      <c r="K2" s="4"/>
      <c r="L2" s="4"/>
      <c r="M2" s="4"/>
      <c r="N2" s="4"/>
      <c r="O2" s="4"/>
      <c r="P2" s="4"/>
      <c r="Q2" s="4"/>
      <c r="R2" s="4"/>
    </row>
    <row r="3" spans="1:17" s="3" customFormat="1" ht="18.75">
      <c r="A3" s="205" t="s">
        <v>47</v>
      </c>
      <c r="B3" s="205"/>
      <c r="C3" s="205"/>
      <c r="D3" s="2"/>
      <c r="E3" s="2"/>
      <c r="F3" s="60"/>
      <c r="G3" s="2"/>
      <c r="H3" s="2"/>
      <c r="I3" s="127"/>
      <c r="J3" s="128"/>
      <c r="K3" s="2"/>
      <c r="L3" s="6"/>
      <c r="M3" s="6"/>
      <c r="N3" s="6"/>
      <c r="O3" s="6"/>
      <c r="P3" s="5"/>
      <c r="Q3" s="2"/>
    </row>
    <row r="4" spans="1:17" s="3" customFormat="1" ht="16.5">
      <c r="A4" s="2"/>
      <c r="B4" s="2"/>
      <c r="C4" s="2"/>
      <c r="D4" s="2"/>
      <c r="E4" s="2"/>
      <c r="F4" s="60"/>
      <c r="G4" s="2"/>
      <c r="H4" s="2"/>
      <c r="I4" s="127"/>
      <c r="J4" s="129"/>
      <c r="K4" s="2"/>
      <c r="L4" s="5"/>
      <c r="M4" s="7"/>
      <c r="N4" s="5"/>
      <c r="O4" s="5"/>
      <c r="P4" s="5"/>
      <c r="Q4" s="2"/>
    </row>
    <row r="5" spans="1:9" ht="18" customHeight="1">
      <c r="A5" s="207" t="s">
        <v>318</v>
      </c>
      <c r="B5" s="207"/>
      <c r="C5" s="207"/>
      <c r="D5" s="207"/>
      <c r="E5" s="207"/>
      <c r="F5" s="207"/>
      <c r="G5" s="207"/>
      <c r="H5" s="207"/>
      <c r="I5" s="130"/>
    </row>
    <row r="6" spans="1:9" ht="18" customHeight="1">
      <c r="A6" s="199"/>
      <c r="B6" s="199"/>
      <c r="C6" s="199"/>
      <c r="D6" s="199"/>
      <c r="E6" s="199"/>
      <c r="F6" s="199"/>
      <c r="G6" s="199"/>
      <c r="H6" s="199"/>
      <c r="I6" s="130"/>
    </row>
    <row r="7" ht="14.25"/>
    <row r="8" spans="1:10" ht="30.75" customHeight="1">
      <c r="A8" s="17" t="s">
        <v>48</v>
      </c>
      <c r="B8" s="17" t="s">
        <v>49</v>
      </c>
      <c r="C8" s="17" t="s">
        <v>50</v>
      </c>
      <c r="D8" s="17" t="s">
        <v>249</v>
      </c>
      <c r="E8" s="17" t="s">
        <v>51</v>
      </c>
      <c r="F8" s="61" t="s">
        <v>252</v>
      </c>
      <c r="G8" s="17" t="s">
        <v>237</v>
      </c>
      <c r="H8" s="17" t="s">
        <v>52</v>
      </c>
      <c r="I8" s="132" t="s">
        <v>53</v>
      </c>
      <c r="J8" s="133" t="s">
        <v>266</v>
      </c>
    </row>
    <row r="9" spans="1:10" ht="14.25">
      <c r="A9" s="52">
        <v>1</v>
      </c>
      <c r="B9" s="52">
        <v>2</v>
      </c>
      <c r="C9" s="52">
        <v>3</v>
      </c>
      <c r="D9" s="52">
        <v>4</v>
      </c>
      <c r="E9" s="52">
        <v>5</v>
      </c>
      <c r="F9" s="62">
        <v>6</v>
      </c>
      <c r="G9" s="52">
        <v>7</v>
      </c>
      <c r="H9" s="52">
        <v>8</v>
      </c>
      <c r="I9" s="134">
        <v>8</v>
      </c>
      <c r="J9" s="131">
        <v>9</v>
      </c>
    </row>
    <row r="10" spans="1:10" s="18" customFormat="1" ht="19.5" customHeight="1">
      <c r="A10" s="103">
        <v>1</v>
      </c>
      <c r="B10" s="106" t="s">
        <v>2</v>
      </c>
      <c r="C10" s="110" t="s">
        <v>60</v>
      </c>
      <c r="D10" s="109" t="s">
        <v>1</v>
      </c>
      <c r="E10" s="109" t="s">
        <v>61</v>
      </c>
      <c r="F10" s="189">
        <v>28005</v>
      </c>
      <c r="G10" s="110" t="s">
        <v>57</v>
      </c>
      <c r="H10" s="113" t="s">
        <v>284</v>
      </c>
      <c r="I10" s="153" t="s">
        <v>228</v>
      </c>
      <c r="J10" s="137">
        <f aca="true" ca="1" t="shared" si="0" ref="J10:J41">ROUND((TODAY()-F10)/365,0)</f>
        <v>46</v>
      </c>
    </row>
    <row r="11" spans="1:10" s="18" customFormat="1" ht="27.75" customHeight="1">
      <c r="A11" s="10">
        <v>2</v>
      </c>
      <c r="B11" s="10" t="s">
        <v>6</v>
      </c>
      <c r="C11" s="12" t="s">
        <v>60</v>
      </c>
      <c r="D11" s="12" t="s">
        <v>76</v>
      </c>
      <c r="E11" s="14" t="s">
        <v>61</v>
      </c>
      <c r="F11" s="63">
        <v>30423</v>
      </c>
      <c r="G11" s="12" t="s">
        <v>57</v>
      </c>
      <c r="H11" s="19" t="s">
        <v>283</v>
      </c>
      <c r="I11" s="25" t="s">
        <v>228</v>
      </c>
      <c r="J11" s="137">
        <f ca="1" t="shared" si="0"/>
        <v>39</v>
      </c>
    </row>
    <row r="12" spans="1:10" s="18" customFormat="1" ht="19.5" customHeight="1">
      <c r="A12" s="10">
        <v>3</v>
      </c>
      <c r="B12" s="11" t="s">
        <v>10</v>
      </c>
      <c r="C12" s="12" t="s">
        <v>60</v>
      </c>
      <c r="D12" s="14" t="s">
        <v>35</v>
      </c>
      <c r="E12" s="14" t="s">
        <v>61</v>
      </c>
      <c r="F12" s="63">
        <v>23537</v>
      </c>
      <c r="G12" s="12" t="s">
        <v>57</v>
      </c>
      <c r="H12" s="19"/>
      <c r="I12" s="25" t="s">
        <v>228</v>
      </c>
      <c r="J12" s="137">
        <f ca="1" t="shared" si="0"/>
        <v>58</v>
      </c>
    </row>
    <row r="13" spans="1:10" s="18" customFormat="1" ht="19.5" customHeight="1">
      <c r="A13" s="10">
        <v>4</v>
      </c>
      <c r="B13" s="11" t="s">
        <v>11</v>
      </c>
      <c r="C13" s="12" t="s">
        <v>60</v>
      </c>
      <c r="D13" s="12" t="s">
        <v>35</v>
      </c>
      <c r="E13" s="14" t="s">
        <v>63</v>
      </c>
      <c r="F13" s="63">
        <v>27713</v>
      </c>
      <c r="G13" s="12" t="s">
        <v>57</v>
      </c>
      <c r="H13" s="19"/>
      <c r="I13" s="25" t="s">
        <v>228</v>
      </c>
      <c r="J13" s="137">
        <f ca="1" t="shared" si="0"/>
        <v>47</v>
      </c>
    </row>
    <row r="14" spans="1:10" s="18" customFormat="1" ht="19.5" customHeight="1">
      <c r="A14" s="10">
        <v>5</v>
      </c>
      <c r="B14" s="11" t="s">
        <v>64</v>
      </c>
      <c r="C14" s="12" t="s">
        <v>60</v>
      </c>
      <c r="D14" s="12"/>
      <c r="E14" s="14" t="s">
        <v>61</v>
      </c>
      <c r="F14" s="63">
        <v>29861</v>
      </c>
      <c r="G14" s="12" t="s">
        <v>59</v>
      </c>
      <c r="H14" s="19"/>
      <c r="I14" s="25" t="s">
        <v>228</v>
      </c>
      <c r="J14" s="137">
        <f ca="1" t="shared" si="0"/>
        <v>41</v>
      </c>
    </row>
    <row r="15" spans="1:10" s="18" customFormat="1" ht="19.5" customHeight="1">
      <c r="A15" s="10">
        <v>6</v>
      </c>
      <c r="B15" s="11" t="s">
        <v>65</v>
      </c>
      <c r="C15" s="14" t="s">
        <v>60</v>
      </c>
      <c r="D15" s="12" t="s">
        <v>35</v>
      </c>
      <c r="E15" s="14" t="s">
        <v>61</v>
      </c>
      <c r="F15" s="63">
        <v>23987</v>
      </c>
      <c r="G15" s="12" t="s">
        <v>57</v>
      </c>
      <c r="H15" s="19"/>
      <c r="I15" s="25" t="s">
        <v>228</v>
      </c>
      <c r="J15" s="137">
        <f ca="1" t="shared" si="0"/>
        <v>57</v>
      </c>
    </row>
    <row r="16" spans="1:10" s="18" customFormat="1" ht="19.5" customHeight="1">
      <c r="A16" s="10">
        <v>7</v>
      </c>
      <c r="B16" s="11" t="s">
        <v>66</v>
      </c>
      <c r="C16" s="12" t="s">
        <v>60</v>
      </c>
      <c r="D16" s="14"/>
      <c r="E16" s="14" t="s">
        <v>61</v>
      </c>
      <c r="F16" s="63">
        <v>31322</v>
      </c>
      <c r="G16" s="12" t="s">
        <v>59</v>
      </c>
      <c r="H16" s="19"/>
      <c r="I16" s="25" t="s">
        <v>228</v>
      </c>
      <c r="J16" s="137">
        <f ca="1" t="shared" si="0"/>
        <v>37</v>
      </c>
    </row>
    <row r="17" spans="1:10" s="18" customFormat="1" ht="19.5" customHeight="1">
      <c r="A17" s="10">
        <v>8</v>
      </c>
      <c r="B17" s="11" t="s">
        <v>67</v>
      </c>
      <c r="C17" s="12" t="s">
        <v>60</v>
      </c>
      <c r="D17" s="14"/>
      <c r="E17" s="14" t="s">
        <v>63</v>
      </c>
      <c r="F17" s="63">
        <v>27225</v>
      </c>
      <c r="G17" s="12" t="s">
        <v>57</v>
      </c>
      <c r="H17" s="19"/>
      <c r="I17" s="25" t="s">
        <v>228</v>
      </c>
      <c r="J17" s="137">
        <f ca="1" t="shared" si="0"/>
        <v>48</v>
      </c>
    </row>
    <row r="18" spans="1:10" s="18" customFormat="1" ht="19.5" customHeight="1">
      <c r="A18" s="10">
        <v>9</v>
      </c>
      <c r="B18" s="11" t="s">
        <v>68</v>
      </c>
      <c r="C18" s="12" t="s">
        <v>60</v>
      </c>
      <c r="D18" s="12" t="s">
        <v>35</v>
      </c>
      <c r="E18" s="14" t="s">
        <v>61</v>
      </c>
      <c r="F18" s="63">
        <v>28414</v>
      </c>
      <c r="G18" s="12" t="s">
        <v>59</v>
      </c>
      <c r="H18" s="19"/>
      <c r="I18" s="25" t="s">
        <v>228</v>
      </c>
      <c r="J18" s="137">
        <f ca="1" t="shared" si="0"/>
        <v>45</v>
      </c>
    </row>
    <row r="19" spans="1:10" s="18" customFormat="1" ht="19.5" customHeight="1">
      <c r="A19" s="10">
        <v>10</v>
      </c>
      <c r="B19" s="11" t="s">
        <v>70</v>
      </c>
      <c r="C19" s="12" t="s">
        <v>60</v>
      </c>
      <c r="D19" s="14"/>
      <c r="E19" s="14" t="s">
        <v>63</v>
      </c>
      <c r="F19" s="190">
        <v>21862</v>
      </c>
      <c r="G19" s="12" t="s">
        <v>57</v>
      </c>
      <c r="H19" s="19"/>
      <c r="I19" s="25" t="s">
        <v>228</v>
      </c>
      <c r="J19" s="137">
        <f ca="1" t="shared" si="0"/>
        <v>63</v>
      </c>
    </row>
    <row r="20" spans="1:10" s="18" customFormat="1" ht="19.5" customHeight="1">
      <c r="A20" s="10">
        <v>11</v>
      </c>
      <c r="B20" s="11" t="s">
        <v>71</v>
      </c>
      <c r="C20" s="12" t="s">
        <v>60</v>
      </c>
      <c r="D20" s="14"/>
      <c r="E20" s="14" t="s">
        <v>63</v>
      </c>
      <c r="F20" s="63">
        <v>24417</v>
      </c>
      <c r="G20" s="12" t="s">
        <v>59</v>
      </c>
      <c r="H20" s="19"/>
      <c r="I20" s="25" t="s">
        <v>228</v>
      </c>
      <c r="J20" s="137">
        <f ca="1" t="shared" si="0"/>
        <v>56</v>
      </c>
    </row>
    <row r="21" spans="1:10" s="18" customFormat="1" ht="19.5" customHeight="1">
      <c r="A21" s="10">
        <v>12</v>
      </c>
      <c r="B21" s="11" t="s">
        <v>281</v>
      </c>
      <c r="C21" s="12" t="s">
        <v>60</v>
      </c>
      <c r="D21" s="14"/>
      <c r="E21" s="14" t="s">
        <v>61</v>
      </c>
      <c r="F21" s="63">
        <v>22767</v>
      </c>
      <c r="G21" s="12" t="s">
        <v>57</v>
      </c>
      <c r="H21" s="19"/>
      <c r="I21" s="25" t="s">
        <v>228</v>
      </c>
      <c r="J21" s="137">
        <f ca="1" t="shared" si="0"/>
        <v>60</v>
      </c>
    </row>
    <row r="22" spans="1:10" s="18" customFormat="1" ht="19.5" customHeight="1">
      <c r="A22" s="10">
        <v>13</v>
      </c>
      <c r="B22" s="11" t="s">
        <v>21</v>
      </c>
      <c r="C22" s="12" t="s">
        <v>60</v>
      </c>
      <c r="D22" s="14" t="s">
        <v>13</v>
      </c>
      <c r="E22" s="14" t="s">
        <v>61</v>
      </c>
      <c r="F22" s="63">
        <v>25741</v>
      </c>
      <c r="G22" s="12" t="s">
        <v>57</v>
      </c>
      <c r="H22" s="19"/>
      <c r="I22" s="25" t="s">
        <v>228</v>
      </c>
      <c r="J22" s="137">
        <f ca="1" t="shared" si="0"/>
        <v>52</v>
      </c>
    </row>
    <row r="23" spans="1:10" s="18" customFormat="1" ht="19.5" customHeight="1">
      <c r="A23" s="10">
        <v>14</v>
      </c>
      <c r="B23" s="107" t="s">
        <v>77</v>
      </c>
      <c r="C23" s="109" t="s">
        <v>60</v>
      </c>
      <c r="D23" s="109"/>
      <c r="E23" s="109" t="s">
        <v>61</v>
      </c>
      <c r="F23" s="189">
        <v>30909</v>
      </c>
      <c r="G23" s="110" t="s">
        <v>57</v>
      </c>
      <c r="H23" s="113"/>
      <c r="I23" s="153" t="s">
        <v>228</v>
      </c>
      <c r="J23" s="137">
        <f ca="1" t="shared" si="0"/>
        <v>38</v>
      </c>
    </row>
    <row r="24" spans="1:10" s="18" customFormat="1" ht="19.5" customHeight="1">
      <c r="A24" s="10">
        <v>15</v>
      </c>
      <c r="B24" s="10" t="s">
        <v>78</v>
      </c>
      <c r="C24" s="12" t="s">
        <v>60</v>
      </c>
      <c r="D24" s="14"/>
      <c r="E24" s="14" t="s">
        <v>61</v>
      </c>
      <c r="F24" s="63">
        <v>28941</v>
      </c>
      <c r="G24" s="12" t="s">
        <v>57</v>
      </c>
      <c r="H24" s="19"/>
      <c r="I24" s="25" t="s">
        <v>228</v>
      </c>
      <c r="J24" s="137">
        <f ca="1" t="shared" si="0"/>
        <v>44</v>
      </c>
    </row>
    <row r="25" spans="1:10" s="18" customFormat="1" ht="19.5" customHeight="1">
      <c r="A25" s="10">
        <v>16</v>
      </c>
      <c r="B25" s="21" t="s">
        <v>79</v>
      </c>
      <c r="C25" s="14" t="s">
        <v>60</v>
      </c>
      <c r="D25" s="14"/>
      <c r="E25" s="14" t="s">
        <v>63</v>
      </c>
      <c r="F25" s="63">
        <v>30105</v>
      </c>
      <c r="G25" s="12" t="s">
        <v>57</v>
      </c>
      <c r="H25" s="19"/>
      <c r="I25" s="25" t="s">
        <v>228</v>
      </c>
      <c r="J25" s="137">
        <f ca="1" t="shared" si="0"/>
        <v>40</v>
      </c>
    </row>
    <row r="26" spans="1:10" s="18" customFormat="1" ht="19.5" customHeight="1">
      <c r="A26" s="10">
        <v>17</v>
      </c>
      <c r="B26" s="10" t="s">
        <v>18</v>
      </c>
      <c r="C26" s="12" t="s">
        <v>60</v>
      </c>
      <c r="D26" s="12"/>
      <c r="E26" s="14" t="s">
        <v>91</v>
      </c>
      <c r="F26" s="63">
        <v>30515</v>
      </c>
      <c r="G26" s="12" t="s">
        <v>59</v>
      </c>
      <c r="H26" s="72" t="s">
        <v>271</v>
      </c>
      <c r="I26" s="25" t="s">
        <v>228</v>
      </c>
      <c r="J26" s="137">
        <f ca="1" t="shared" si="0"/>
        <v>39</v>
      </c>
    </row>
    <row r="27" spans="1:10" s="18" customFormat="1" ht="19.5" customHeight="1">
      <c r="A27" s="10">
        <v>18</v>
      </c>
      <c r="B27" s="10" t="s">
        <v>83</v>
      </c>
      <c r="C27" s="12" t="s">
        <v>60</v>
      </c>
      <c r="D27" s="12"/>
      <c r="E27" s="14" t="s">
        <v>61</v>
      </c>
      <c r="F27" s="63">
        <v>30989</v>
      </c>
      <c r="G27" s="12" t="s">
        <v>59</v>
      </c>
      <c r="H27" s="19"/>
      <c r="I27" s="25" t="s">
        <v>228</v>
      </c>
      <c r="J27" s="137">
        <f ca="1" t="shared" si="0"/>
        <v>38</v>
      </c>
    </row>
    <row r="28" spans="1:10" s="18" customFormat="1" ht="19.5" customHeight="1">
      <c r="A28" s="10">
        <v>19</v>
      </c>
      <c r="B28" s="11" t="s">
        <v>84</v>
      </c>
      <c r="C28" s="14" t="s">
        <v>60</v>
      </c>
      <c r="D28" s="14" t="s">
        <v>254</v>
      </c>
      <c r="E28" s="14" t="s">
        <v>69</v>
      </c>
      <c r="F28" s="63">
        <v>31274</v>
      </c>
      <c r="G28" s="12" t="s">
        <v>57</v>
      </c>
      <c r="H28" s="19"/>
      <c r="I28" s="25" t="s">
        <v>228</v>
      </c>
      <c r="J28" s="137">
        <f ca="1" t="shared" si="0"/>
        <v>37</v>
      </c>
    </row>
    <row r="29" spans="1:10" s="18" customFormat="1" ht="19.5" customHeight="1">
      <c r="A29" s="10">
        <v>20</v>
      </c>
      <c r="B29" s="106" t="s">
        <v>85</v>
      </c>
      <c r="C29" s="109" t="s">
        <v>60</v>
      </c>
      <c r="D29" s="110" t="s">
        <v>35</v>
      </c>
      <c r="E29" s="109" t="s">
        <v>63</v>
      </c>
      <c r="F29" s="189">
        <v>32889</v>
      </c>
      <c r="G29" s="110" t="s">
        <v>57</v>
      </c>
      <c r="H29" s="113"/>
      <c r="I29" s="153" t="s">
        <v>228</v>
      </c>
      <c r="J29" s="137">
        <f ca="1" t="shared" si="0"/>
        <v>33</v>
      </c>
    </row>
    <row r="30" spans="1:10" s="18" customFormat="1" ht="19.5" customHeight="1">
      <c r="A30" s="10">
        <v>21</v>
      </c>
      <c r="B30" s="11" t="s">
        <v>86</v>
      </c>
      <c r="C30" s="14" t="s">
        <v>60</v>
      </c>
      <c r="D30" s="12" t="s">
        <v>35</v>
      </c>
      <c r="E30" s="14" t="s">
        <v>69</v>
      </c>
      <c r="F30" s="63">
        <v>31422</v>
      </c>
      <c r="G30" s="12" t="s">
        <v>57</v>
      </c>
      <c r="H30" s="19"/>
      <c r="I30" s="25" t="s">
        <v>228</v>
      </c>
      <c r="J30" s="137">
        <f ca="1" t="shared" si="0"/>
        <v>37</v>
      </c>
    </row>
    <row r="31" spans="1:18" s="18" customFormat="1" ht="19.5" customHeight="1">
      <c r="A31" s="10">
        <v>22</v>
      </c>
      <c r="B31" s="22" t="s">
        <v>221</v>
      </c>
      <c r="C31" s="23" t="s">
        <v>60</v>
      </c>
      <c r="D31" s="23"/>
      <c r="E31" s="23" t="s">
        <v>63</v>
      </c>
      <c r="F31" s="63">
        <v>33821</v>
      </c>
      <c r="G31" s="24" t="s">
        <v>59</v>
      </c>
      <c r="H31" s="25"/>
      <c r="I31" s="25" t="s">
        <v>236</v>
      </c>
      <c r="J31" s="137">
        <f ca="1" t="shared" si="0"/>
        <v>30</v>
      </c>
      <c r="K31" s="26"/>
      <c r="L31" s="26"/>
      <c r="M31" s="26"/>
      <c r="N31" s="26"/>
      <c r="O31" s="26"/>
      <c r="P31" s="26"/>
      <c r="Q31" s="26"/>
      <c r="R31" s="26"/>
    </row>
    <row r="32" spans="1:18" s="18" customFormat="1" ht="19.5" customHeight="1">
      <c r="A32" s="10">
        <v>23</v>
      </c>
      <c r="B32" s="22" t="s">
        <v>224</v>
      </c>
      <c r="C32" s="23" t="s">
        <v>60</v>
      </c>
      <c r="D32" s="23"/>
      <c r="E32" s="23" t="s">
        <v>61</v>
      </c>
      <c r="F32" s="63">
        <v>33181</v>
      </c>
      <c r="G32" s="24" t="s">
        <v>59</v>
      </c>
      <c r="H32" s="25"/>
      <c r="I32" s="25" t="s">
        <v>236</v>
      </c>
      <c r="J32" s="137">
        <f ca="1" t="shared" si="0"/>
        <v>32</v>
      </c>
      <c r="K32" s="26"/>
      <c r="L32" s="26"/>
      <c r="M32" s="26"/>
      <c r="N32" s="26"/>
      <c r="O32" s="26"/>
      <c r="P32" s="26"/>
      <c r="Q32" s="26"/>
      <c r="R32" s="26"/>
    </row>
    <row r="33" spans="1:18" s="18" customFormat="1" ht="19.5" customHeight="1">
      <c r="A33" s="10">
        <v>24</v>
      </c>
      <c r="B33" s="65" t="s">
        <v>279</v>
      </c>
      <c r="C33" s="66" t="s">
        <v>60</v>
      </c>
      <c r="D33" s="14"/>
      <c r="E33" s="14" t="s">
        <v>61</v>
      </c>
      <c r="F33" s="191">
        <v>33306</v>
      </c>
      <c r="G33" s="12" t="s">
        <v>59</v>
      </c>
      <c r="H33" s="25"/>
      <c r="I33" s="25" t="s">
        <v>229</v>
      </c>
      <c r="J33" s="137">
        <f ca="1" t="shared" si="0"/>
        <v>32</v>
      </c>
      <c r="K33" s="26"/>
      <c r="L33" s="26"/>
      <c r="M33" s="26"/>
      <c r="N33" s="26"/>
      <c r="O33" s="26"/>
      <c r="P33" s="26"/>
      <c r="Q33" s="26"/>
      <c r="R33" s="26"/>
    </row>
    <row r="34" spans="1:10" s="18" customFormat="1" ht="19.5" customHeight="1">
      <c r="A34" s="10">
        <v>25</v>
      </c>
      <c r="B34" s="10" t="s">
        <v>90</v>
      </c>
      <c r="C34" s="12" t="s">
        <v>60</v>
      </c>
      <c r="D34" s="14" t="s">
        <v>76</v>
      </c>
      <c r="E34" s="14" t="s">
        <v>61</v>
      </c>
      <c r="F34" s="63">
        <v>31193</v>
      </c>
      <c r="G34" s="12" t="s">
        <v>59</v>
      </c>
      <c r="H34" s="19"/>
      <c r="I34" s="25" t="s">
        <v>228</v>
      </c>
      <c r="J34" s="137">
        <f ca="1" t="shared" si="0"/>
        <v>37</v>
      </c>
    </row>
    <row r="35" spans="1:10" s="18" customFormat="1" ht="19.5" customHeight="1">
      <c r="A35" s="10">
        <v>26</v>
      </c>
      <c r="B35" s="11" t="s">
        <v>89</v>
      </c>
      <c r="C35" s="12" t="s">
        <v>60</v>
      </c>
      <c r="D35" s="14" t="s">
        <v>35</v>
      </c>
      <c r="E35" s="14" t="s">
        <v>61</v>
      </c>
      <c r="F35" s="63">
        <v>29940</v>
      </c>
      <c r="G35" s="12" t="s">
        <v>59</v>
      </c>
      <c r="H35" s="19"/>
      <c r="I35" s="25" t="s">
        <v>228</v>
      </c>
      <c r="J35" s="137">
        <f ca="1" t="shared" si="0"/>
        <v>41</v>
      </c>
    </row>
    <row r="36" spans="1:10" s="18" customFormat="1" ht="19.5" customHeight="1">
      <c r="A36" s="10">
        <v>27</v>
      </c>
      <c r="B36" s="11" t="s">
        <v>92</v>
      </c>
      <c r="C36" s="12" t="s">
        <v>60</v>
      </c>
      <c r="D36" s="14" t="s">
        <v>35</v>
      </c>
      <c r="E36" s="14" t="s">
        <v>61</v>
      </c>
      <c r="F36" s="63">
        <v>24467</v>
      </c>
      <c r="G36" s="12" t="s">
        <v>59</v>
      </c>
      <c r="H36" s="19"/>
      <c r="I36" s="25" t="s">
        <v>228</v>
      </c>
      <c r="J36" s="137">
        <f ca="1" t="shared" si="0"/>
        <v>56</v>
      </c>
    </row>
    <row r="37" spans="1:18" s="26" customFormat="1" ht="19.5" customHeight="1">
      <c r="A37" s="10">
        <v>28</v>
      </c>
      <c r="B37" s="11" t="s">
        <v>218</v>
      </c>
      <c r="C37" s="12" t="s">
        <v>60</v>
      </c>
      <c r="D37" s="23"/>
      <c r="E37" s="14" t="s">
        <v>61</v>
      </c>
      <c r="F37" s="63">
        <v>29694</v>
      </c>
      <c r="G37" s="12" t="s">
        <v>59</v>
      </c>
      <c r="H37" s="19"/>
      <c r="I37" s="25" t="s">
        <v>228</v>
      </c>
      <c r="J37" s="137">
        <f ca="1" t="shared" si="0"/>
        <v>41</v>
      </c>
      <c r="K37" s="18"/>
      <c r="L37" s="18"/>
      <c r="M37" s="18"/>
      <c r="N37" s="18"/>
      <c r="O37" s="18"/>
      <c r="P37" s="18"/>
      <c r="Q37" s="18"/>
      <c r="R37" s="18"/>
    </row>
    <row r="38" spans="1:18" s="26" customFormat="1" ht="19.5" customHeight="1">
      <c r="A38" s="10">
        <v>29</v>
      </c>
      <c r="B38" s="11" t="s">
        <v>93</v>
      </c>
      <c r="C38" s="14" t="s">
        <v>60</v>
      </c>
      <c r="D38" s="23"/>
      <c r="E38" s="14" t="s">
        <v>61</v>
      </c>
      <c r="F38" s="63">
        <v>31887</v>
      </c>
      <c r="G38" s="12" t="s">
        <v>59</v>
      </c>
      <c r="H38" s="19"/>
      <c r="I38" s="25" t="s">
        <v>228</v>
      </c>
      <c r="J38" s="137">
        <f ca="1" t="shared" si="0"/>
        <v>35</v>
      </c>
      <c r="K38" s="18"/>
      <c r="L38" s="18"/>
      <c r="M38" s="18"/>
      <c r="N38" s="18"/>
      <c r="O38" s="18"/>
      <c r="P38" s="18"/>
      <c r="Q38" s="18"/>
      <c r="R38" s="18"/>
    </row>
    <row r="39" spans="1:18" s="26" customFormat="1" ht="19.5" customHeight="1">
      <c r="A39" s="10">
        <v>30</v>
      </c>
      <c r="B39" s="11" t="s">
        <v>94</v>
      </c>
      <c r="C39" s="12" t="s">
        <v>60</v>
      </c>
      <c r="D39" s="23"/>
      <c r="E39" s="14" t="s">
        <v>61</v>
      </c>
      <c r="F39" s="63">
        <v>25870</v>
      </c>
      <c r="G39" s="12" t="s">
        <v>59</v>
      </c>
      <c r="H39" s="19"/>
      <c r="I39" s="25" t="s">
        <v>228</v>
      </c>
      <c r="J39" s="137">
        <f ca="1" t="shared" si="0"/>
        <v>52</v>
      </c>
      <c r="K39" s="18"/>
      <c r="L39" s="18"/>
      <c r="M39" s="18"/>
      <c r="N39" s="18"/>
      <c r="O39" s="18"/>
      <c r="P39" s="18"/>
      <c r="Q39" s="18"/>
      <c r="R39" s="18"/>
    </row>
    <row r="40" spans="1:10" s="18" customFormat="1" ht="19.5" customHeight="1">
      <c r="A40" s="10">
        <v>31</v>
      </c>
      <c r="B40" s="11" t="s">
        <v>95</v>
      </c>
      <c r="C40" s="12" t="s">
        <v>60</v>
      </c>
      <c r="D40" s="23"/>
      <c r="E40" s="14" t="s">
        <v>61</v>
      </c>
      <c r="F40" s="63">
        <v>28530</v>
      </c>
      <c r="G40" s="12" t="s">
        <v>59</v>
      </c>
      <c r="H40" s="19"/>
      <c r="I40" s="25" t="s">
        <v>228</v>
      </c>
      <c r="J40" s="137">
        <f ca="1" t="shared" si="0"/>
        <v>45</v>
      </c>
    </row>
    <row r="41" spans="1:10" s="18" customFormat="1" ht="19.5" customHeight="1">
      <c r="A41" s="10">
        <v>32</v>
      </c>
      <c r="B41" s="106" t="s">
        <v>96</v>
      </c>
      <c r="C41" s="110" t="s">
        <v>60</v>
      </c>
      <c r="D41" s="109" t="s">
        <v>35</v>
      </c>
      <c r="E41" s="109" t="s">
        <v>61</v>
      </c>
      <c r="F41" s="189">
        <v>30990</v>
      </c>
      <c r="G41" s="110" t="s">
        <v>59</v>
      </c>
      <c r="H41" s="113"/>
      <c r="I41" s="153" t="s">
        <v>228</v>
      </c>
      <c r="J41" s="137">
        <f ca="1" t="shared" si="0"/>
        <v>38</v>
      </c>
    </row>
    <row r="42" spans="1:10" s="18" customFormat="1" ht="19.5" customHeight="1">
      <c r="A42" s="10">
        <v>33</v>
      </c>
      <c r="B42" s="11" t="s">
        <v>97</v>
      </c>
      <c r="C42" s="14" t="s">
        <v>60</v>
      </c>
      <c r="D42" s="12"/>
      <c r="E42" s="14" t="s">
        <v>61</v>
      </c>
      <c r="F42" s="63">
        <v>32392</v>
      </c>
      <c r="G42" s="12" t="s">
        <v>59</v>
      </c>
      <c r="H42" s="19"/>
      <c r="I42" s="25" t="s">
        <v>228</v>
      </c>
      <c r="J42" s="137">
        <f aca="true" ca="1" t="shared" si="1" ref="J42:J73">ROUND((TODAY()-F42)/365,0)</f>
        <v>34</v>
      </c>
    </row>
    <row r="43" spans="1:10" s="18" customFormat="1" ht="19.5" customHeight="1">
      <c r="A43" s="10">
        <v>34</v>
      </c>
      <c r="B43" s="11" t="s">
        <v>98</v>
      </c>
      <c r="C43" s="14" t="s">
        <v>60</v>
      </c>
      <c r="D43" s="14"/>
      <c r="E43" s="14" t="s">
        <v>61</v>
      </c>
      <c r="F43" s="63">
        <v>32865</v>
      </c>
      <c r="G43" s="12" t="s">
        <v>59</v>
      </c>
      <c r="H43" s="19"/>
      <c r="I43" s="25" t="s">
        <v>228</v>
      </c>
      <c r="J43" s="137">
        <f ca="1" t="shared" si="1"/>
        <v>33</v>
      </c>
    </row>
    <row r="44" spans="1:10" s="18" customFormat="1" ht="19.5" customHeight="1">
      <c r="A44" s="10">
        <v>35</v>
      </c>
      <c r="B44" s="11" t="s">
        <v>99</v>
      </c>
      <c r="C44" s="14" t="s">
        <v>60</v>
      </c>
      <c r="D44" s="14"/>
      <c r="E44" s="14" t="s">
        <v>61</v>
      </c>
      <c r="F44" s="63">
        <v>31684</v>
      </c>
      <c r="G44" s="12" t="s">
        <v>59</v>
      </c>
      <c r="H44" s="19"/>
      <c r="I44" s="25" t="s">
        <v>228</v>
      </c>
      <c r="J44" s="137">
        <f ca="1" t="shared" si="1"/>
        <v>36</v>
      </c>
    </row>
    <row r="45" spans="1:10" s="18" customFormat="1" ht="19.5" customHeight="1">
      <c r="A45" s="10">
        <v>36</v>
      </c>
      <c r="B45" s="11" t="s">
        <v>100</v>
      </c>
      <c r="C45" s="14" t="s">
        <v>60</v>
      </c>
      <c r="D45" s="23"/>
      <c r="E45" s="14" t="s">
        <v>63</v>
      </c>
      <c r="F45" s="63">
        <v>30641</v>
      </c>
      <c r="G45" s="12" t="s">
        <v>59</v>
      </c>
      <c r="H45" s="19"/>
      <c r="I45" s="25" t="s">
        <v>228</v>
      </c>
      <c r="J45" s="137">
        <f ca="1" t="shared" si="1"/>
        <v>39</v>
      </c>
    </row>
    <row r="46" spans="1:10" s="18" customFormat="1" ht="19.5" customHeight="1">
      <c r="A46" s="10">
        <v>37</v>
      </c>
      <c r="B46" s="11" t="s">
        <v>101</v>
      </c>
      <c r="C46" s="14" t="s">
        <v>60</v>
      </c>
      <c r="D46" s="23"/>
      <c r="E46" s="23" t="s">
        <v>61</v>
      </c>
      <c r="F46" s="63">
        <v>30749</v>
      </c>
      <c r="G46" s="12" t="s">
        <v>59</v>
      </c>
      <c r="H46" s="19"/>
      <c r="I46" s="25" t="s">
        <v>228</v>
      </c>
      <c r="J46" s="137">
        <f ca="1" t="shared" si="1"/>
        <v>39</v>
      </c>
    </row>
    <row r="47" spans="1:18" s="18" customFormat="1" ht="19.5" customHeight="1">
      <c r="A47" s="10">
        <v>38</v>
      </c>
      <c r="B47" s="22" t="s">
        <v>102</v>
      </c>
      <c r="C47" s="23" t="s">
        <v>60</v>
      </c>
      <c r="D47" s="23"/>
      <c r="E47" s="23" t="s">
        <v>63</v>
      </c>
      <c r="F47" s="63">
        <v>33314</v>
      </c>
      <c r="G47" s="24" t="s">
        <v>59</v>
      </c>
      <c r="H47" s="25"/>
      <c r="I47" s="25" t="s">
        <v>228</v>
      </c>
      <c r="J47" s="137">
        <f ca="1" t="shared" si="1"/>
        <v>32</v>
      </c>
      <c r="K47" s="26"/>
      <c r="L47" s="26"/>
      <c r="M47" s="26"/>
      <c r="N47" s="26"/>
      <c r="O47" s="26"/>
      <c r="P47" s="26"/>
      <c r="Q47" s="26"/>
      <c r="R47" s="26"/>
    </row>
    <row r="48" spans="1:10" s="18" customFormat="1" ht="19.5" customHeight="1">
      <c r="A48" s="10">
        <v>39</v>
      </c>
      <c r="B48" s="11" t="s">
        <v>103</v>
      </c>
      <c r="C48" s="23" t="s">
        <v>60</v>
      </c>
      <c r="D48" s="14"/>
      <c r="E48" s="14" t="s">
        <v>61</v>
      </c>
      <c r="F48" s="63">
        <v>26493</v>
      </c>
      <c r="G48" s="12" t="s">
        <v>59</v>
      </c>
      <c r="H48" s="20"/>
      <c r="I48" s="25" t="s">
        <v>228</v>
      </c>
      <c r="J48" s="137">
        <f ca="1" t="shared" si="1"/>
        <v>50</v>
      </c>
    </row>
    <row r="49" spans="1:10" s="18" customFormat="1" ht="19.5" customHeight="1">
      <c r="A49" s="10">
        <v>40</v>
      </c>
      <c r="B49" s="11" t="s">
        <v>142</v>
      </c>
      <c r="C49" s="12" t="s">
        <v>60</v>
      </c>
      <c r="D49" s="14"/>
      <c r="E49" s="14" t="s">
        <v>69</v>
      </c>
      <c r="F49" s="63">
        <v>27835</v>
      </c>
      <c r="G49" s="12" t="s">
        <v>59</v>
      </c>
      <c r="H49" s="20"/>
      <c r="I49" s="25" t="s">
        <v>228</v>
      </c>
      <c r="J49" s="137">
        <f ca="1" t="shared" si="1"/>
        <v>47</v>
      </c>
    </row>
    <row r="50" spans="1:18" s="18" customFormat="1" ht="19.5" customHeight="1">
      <c r="A50" s="10">
        <v>41</v>
      </c>
      <c r="B50" s="22" t="s">
        <v>240</v>
      </c>
      <c r="C50" s="23" t="s">
        <v>60</v>
      </c>
      <c r="D50" s="23"/>
      <c r="E50" s="23" t="s">
        <v>61</v>
      </c>
      <c r="F50" s="63">
        <v>32266</v>
      </c>
      <c r="G50" s="24" t="s">
        <v>59</v>
      </c>
      <c r="H50" s="25"/>
      <c r="I50" s="25" t="s">
        <v>236</v>
      </c>
      <c r="J50" s="137">
        <f ca="1" t="shared" si="1"/>
        <v>34</v>
      </c>
      <c r="K50" s="26"/>
      <c r="L50" s="26"/>
      <c r="M50" s="26"/>
      <c r="N50" s="26"/>
      <c r="O50" s="26"/>
      <c r="P50" s="26"/>
      <c r="Q50" s="26"/>
      <c r="R50" s="26"/>
    </row>
    <row r="51" spans="1:10" s="18" customFormat="1" ht="19.5" customHeight="1">
      <c r="A51" s="10">
        <v>42</v>
      </c>
      <c r="B51" s="22" t="s">
        <v>241</v>
      </c>
      <c r="C51" s="23" t="s">
        <v>60</v>
      </c>
      <c r="D51" s="23"/>
      <c r="E51" s="23" t="s">
        <v>63</v>
      </c>
      <c r="F51" s="63">
        <v>34380</v>
      </c>
      <c r="G51" s="24" t="s">
        <v>59</v>
      </c>
      <c r="H51" s="25"/>
      <c r="I51" s="25" t="s">
        <v>236</v>
      </c>
      <c r="J51" s="137">
        <f ca="1" t="shared" si="1"/>
        <v>29</v>
      </c>
    </row>
    <row r="52" spans="1:10" s="18" customFormat="1" ht="19.5" customHeight="1">
      <c r="A52" s="10">
        <v>43</v>
      </c>
      <c r="B52" s="11" t="s">
        <v>148</v>
      </c>
      <c r="C52" s="12" t="s">
        <v>60</v>
      </c>
      <c r="D52" s="14"/>
      <c r="E52" s="14" t="s">
        <v>63</v>
      </c>
      <c r="F52" s="63">
        <v>30366</v>
      </c>
      <c r="G52" s="12" t="s">
        <v>59</v>
      </c>
      <c r="H52" s="20"/>
      <c r="I52" s="25" t="s">
        <v>228</v>
      </c>
      <c r="J52" s="137">
        <f ca="1" t="shared" si="1"/>
        <v>40</v>
      </c>
    </row>
    <row r="53" spans="1:10" s="18" customFormat="1" ht="19.5" customHeight="1">
      <c r="A53" s="10">
        <v>44</v>
      </c>
      <c r="B53" s="11" t="s">
        <v>16</v>
      </c>
      <c r="C53" s="12" t="s">
        <v>60</v>
      </c>
      <c r="D53" s="14" t="s">
        <v>105</v>
      </c>
      <c r="E53" s="14" t="s">
        <v>61</v>
      </c>
      <c r="F53" s="63">
        <v>27973</v>
      </c>
      <c r="G53" s="12" t="s">
        <v>57</v>
      </c>
      <c r="H53" s="19"/>
      <c r="I53" s="25" t="s">
        <v>228</v>
      </c>
      <c r="J53" s="137">
        <f ca="1" t="shared" si="1"/>
        <v>46</v>
      </c>
    </row>
    <row r="54" spans="1:10" s="18" customFormat="1" ht="19.5" customHeight="1">
      <c r="A54" s="10">
        <v>45</v>
      </c>
      <c r="B54" s="10" t="s">
        <v>8</v>
      </c>
      <c r="C54" s="12" t="s">
        <v>60</v>
      </c>
      <c r="D54" s="14"/>
      <c r="E54" s="23" t="s">
        <v>61</v>
      </c>
      <c r="F54" s="63">
        <v>29787</v>
      </c>
      <c r="G54" s="12" t="s">
        <v>57</v>
      </c>
      <c r="H54" s="19"/>
      <c r="I54" s="25" t="s">
        <v>228</v>
      </c>
      <c r="J54" s="137">
        <f ca="1" t="shared" si="1"/>
        <v>41</v>
      </c>
    </row>
    <row r="55" spans="1:10" s="18" customFormat="1" ht="19.5" customHeight="1">
      <c r="A55" s="10">
        <v>46</v>
      </c>
      <c r="B55" s="10" t="s">
        <v>106</v>
      </c>
      <c r="C55" s="12" t="s">
        <v>60</v>
      </c>
      <c r="D55" s="14"/>
      <c r="E55" s="14" t="s">
        <v>61</v>
      </c>
      <c r="F55" s="63">
        <v>29586</v>
      </c>
      <c r="G55" s="12" t="s">
        <v>59</v>
      </c>
      <c r="H55" s="19"/>
      <c r="I55" s="25" t="s">
        <v>228</v>
      </c>
      <c r="J55" s="137">
        <f ca="1" t="shared" si="1"/>
        <v>42</v>
      </c>
    </row>
    <row r="56" spans="1:10" s="18" customFormat="1" ht="19.5" customHeight="1">
      <c r="A56" s="10">
        <v>47</v>
      </c>
      <c r="B56" s="10" t="s">
        <v>107</v>
      </c>
      <c r="C56" s="12" t="s">
        <v>60</v>
      </c>
      <c r="D56" s="14"/>
      <c r="E56" s="14" t="s">
        <v>61</v>
      </c>
      <c r="F56" s="63">
        <v>32240</v>
      </c>
      <c r="G56" s="12" t="s">
        <v>59</v>
      </c>
      <c r="H56" s="19"/>
      <c r="I56" s="25" t="s">
        <v>228</v>
      </c>
      <c r="J56" s="137">
        <f ca="1" t="shared" si="1"/>
        <v>34</v>
      </c>
    </row>
    <row r="57" spans="1:18" s="18" customFormat="1" ht="19.5" customHeight="1">
      <c r="A57" s="10">
        <v>48</v>
      </c>
      <c r="B57" s="21" t="s">
        <v>225</v>
      </c>
      <c r="C57" s="24" t="s">
        <v>60</v>
      </c>
      <c r="D57" s="23"/>
      <c r="E57" s="23" t="s">
        <v>91</v>
      </c>
      <c r="F57" s="63">
        <v>31320</v>
      </c>
      <c r="G57" s="24" t="s">
        <v>57</v>
      </c>
      <c r="H57" s="27"/>
      <c r="I57" s="25" t="s">
        <v>236</v>
      </c>
      <c r="J57" s="137">
        <f ca="1" t="shared" si="1"/>
        <v>37</v>
      </c>
      <c r="K57" s="26"/>
      <c r="L57" s="26"/>
      <c r="M57" s="26"/>
      <c r="N57" s="26"/>
      <c r="O57" s="26"/>
      <c r="P57" s="26"/>
      <c r="Q57" s="26"/>
      <c r="R57" s="26"/>
    </row>
    <row r="58" spans="1:18" s="26" customFormat="1" ht="19.5" customHeight="1">
      <c r="A58" s="10">
        <v>49</v>
      </c>
      <c r="B58" s="10" t="s">
        <v>23</v>
      </c>
      <c r="C58" s="12" t="s">
        <v>60</v>
      </c>
      <c r="D58" s="14" t="s">
        <v>35</v>
      </c>
      <c r="E58" s="14" t="s">
        <v>61</v>
      </c>
      <c r="F58" s="63">
        <v>30341</v>
      </c>
      <c r="G58" s="12" t="s">
        <v>59</v>
      </c>
      <c r="H58" s="19"/>
      <c r="I58" s="25" t="s">
        <v>228</v>
      </c>
      <c r="J58" s="137">
        <f ca="1" t="shared" si="1"/>
        <v>40</v>
      </c>
      <c r="K58" s="18"/>
      <c r="L58" s="18"/>
      <c r="M58" s="18"/>
      <c r="N58" s="18"/>
      <c r="O58" s="18"/>
      <c r="P58" s="18"/>
      <c r="Q58" s="18"/>
      <c r="R58" s="18"/>
    </row>
    <row r="59" spans="1:10" s="18" customFormat="1" ht="19.5" customHeight="1">
      <c r="A59" s="10">
        <v>50</v>
      </c>
      <c r="B59" s="10" t="s">
        <v>24</v>
      </c>
      <c r="C59" s="12" t="s">
        <v>60</v>
      </c>
      <c r="D59" s="14" t="s">
        <v>76</v>
      </c>
      <c r="E59" s="14" t="s">
        <v>61</v>
      </c>
      <c r="F59" s="63">
        <v>28267</v>
      </c>
      <c r="G59" s="12" t="s">
        <v>59</v>
      </c>
      <c r="H59" s="19"/>
      <c r="I59" s="25" t="s">
        <v>228</v>
      </c>
      <c r="J59" s="137">
        <f ca="1" t="shared" si="1"/>
        <v>45</v>
      </c>
    </row>
    <row r="60" spans="1:10" s="18" customFormat="1" ht="19.5" customHeight="1">
      <c r="A60" s="10">
        <v>51</v>
      </c>
      <c r="B60" s="10" t="s">
        <v>109</v>
      </c>
      <c r="C60" s="14" t="s">
        <v>60</v>
      </c>
      <c r="D60" s="14"/>
      <c r="E60" s="14" t="s">
        <v>61</v>
      </c>
      <c r="F60" s="63">
        <v>22810</v>
      </c>
      <c r="G60" s="12" t="s">
        <v>57</v>
      </c>
      <c r="H60" s="19"/>
      <c r="I60" s="25" t="s">
        <v>228</v>
      </c>
      <c r="J60" s="137">
        <f ca="1" t="shared" si="1"/>
        <v>60</v>
      </c>
    </row>
    <row r="61" spans="1:18" s="26" customFormat="1" ht="19.5" customHeight="1">
      <c r="A61" s="10">
        <v>52</v>
      </c>
      <c r="B61" s="10" t="s">
        <v>110</v>
      </c>
      <c r="C61" s="12" t="s">
        <v>60</v>
      </c>
      <c r="D61" s="14"/>
      <c r="E61" s="14" t="s">
        <v>61</v>
      </c>
      <c r="F61" s="63">
        <v>29107</v>
      </c>
      <c r="G61" s="12" t="s">
        <v>59</v>
      </c>
      <c r="H61" s="19"/>
      <c r="I61" s="25" t="s">
        <v>228</v>
      </c>
      <c r="J61" s="137">
        <f ca="1" t="shared" si="1"/>
        <v>43</v>
      </c>
      <c r="K61" s="18"/>
      <c r="L61" s="18"/>
      <c r="M61" s="18"/>
      <c r="N61" s="18"/>
      <c r="O61" s="18"/>
      <c r="P61" s="18"/>
      <c r="Q61" s="18"/>
      <c r="R61" s="18"/>
    </row>
    <row r="62" spans="1:10" s="18" customFormat="1" ht="19.5" customHeight="1">
      <c r="A62" s="10">
        <v>53</v>
      </c>
      <c r="B62" s="10" t="s">
        <v>111</v>
      </c>
      <c r="C62" s="12" t="s">
        <v>60</v>
      </c>
      <c r="D62" s="14"/>
      <c r="E62" s="14" t="s">
        <v>61</v>
      </c>
      <c r="F62" s="63">
        <v>32190</v>
      </c>
      <c r="G62" s="12" t="s">
        <v>59</v>
      </c>
      <c r="H62" s="19"/>
      <c r="I62" s="25" t="s">
        <v>228</v>
      </c>
      <c r="J62" s="137">
        <f ca="1" t="shared" si="1"/>
        <v>35</v>
      </c>
    </row>
    <row r="63" spans="1:10" s="18" customFormat="1" ht="19.5" customHeight="1">
      <c r="A63" s="10">
        <v>54</v>
      </c>
      <c r="B63" s="10" t="s">
        <v>227</v>
      </c>
      <c r="C63" s="12" t="s">
        <v>60</v>
      </c>
      <c r="D63" s="23"/>
      <c r="E63" s="14" t="s">
        <v>61</v>
      </c>
      <c r="F63" s="63">
        <v>27763</v>
      </c>
      <c r="G63" s="12" t="s">
        <v>59</v>
      </c>
      <c r="H63" s="19"/>
      <c r="I63" s="25" t="s">
        <v>228</v>
      </c>
      <c r="J63" s="137">
        <f ca="1" t="shared" si="1"/>
        <v>47</v>
      </c>
    </row>
    <row r="64" spans="1:10" s="18" customFormat="1" ht="19.5" customHeight="1">
      <c r="A64" s="10">
        <v>55</v>
      </c>
      <c r="B64" s="10" t="s">
        <v>234</v>
      </c>
      <c r="C64" s="12" t="s">
        <v>60</v>
      </c>
      <c r="D64" s="23"/>
      <c r="E64" s="14" t="s">
        <v>61</v>
      </c>
      <c r="F64" s="63">
        <v>32945</v>
      </c>
      <c r="G64" s="12" t="s">
        <v>59</v>
      </c>
      <c r="H64" s="19"/>
      <c r="I64" s="25" t="s">
        <v>236</v>
      </c>
      <c r="J64" s="137">
        <f ca="1" t="shared" si="1"/>
        <v>33</v>
      </c>
    </row>
    <row r="65" spans="1:10" s="18" customFormat="1" ht="19.5" customHeight="1">
      <c r="A65" s="10">
        <v>56</v>
      </c>
      <c r="B65" s="10" t="s">
        <v>253</v>
      </c>
      <c r="C65" s="12" t="s">
        <v>60</v>
      </c>
      <c r="D65" s="23"/>
      <c r="E65" s="14" t="s">
        <v>63</v>
      </c>
      <c r="F65" s="63">
        <v>34340</v>
      </c>
      <c r="G65" s="12" t="s">
        <v>57</v>
      </c>
      <c r="H65" s="25"/>
      <c r="I65" s="25" t="s">
        <v>236</v>
      </c>
      <c r="J65" s="137">
        <f ca="1" t="shared" si="1"/>
        <v>29</v>
      </c>
    </row>
    <row r="66" spans="1:10" s="18" customFormat="1" ht="19.5" customHeight="1">
      <c r="A66" s="10">
        <v>57</v>
      </c>
      <c r="B66" s="107" t="s">
        <v>293</v>
      </c>
      <c r="C66" s="110" t="s">
        <v>60</v>
      </c>
      <c r="D66" s="111"/>
      <c r="E66" s="109" t="s">
        <v>63</v>
      </c>
      <c r="F66" s="189">
        <v>35132</v>
      </c>
      <c r="G66" s="110" t="s">
        <v>59</v>
      </c>
      <c r="H66" s="114"/>
      <c r="I66" s="153" t="s">
        <v>229</v>
      </c>
      <c r="J66" s="137">
        <f ca="1" t="shared" si="1"/>
        <v>27</v>
      </c>
    </row>
    <row r="67" spans="1:10" s="18" customFormat="1" ht="19.5" customHeight="1">
      <c r="A67" s="10">
        <v>58</v>
      </c>
      <c r="B67" s="11" t="s">
        <v>12</v>
      </c>
      <c r="C67" s="12" t="s">
        <v>60</v>
      </c>
      <c r="D67" s="12" t="s">
        <v>13</v>
      </c>
      <c r="E67" s="14" t="s">
        <v>58</v>
      </c>
      <c r="F67" s="63">
        <v>27975</v>
      </c>
      <c r="G67" s="12" t="s">
        <v>57</v>
      </c>
      <c r="H67" s="19"/>
      <c r="I67" s="25" t="s">
        <v>228</v>
      </c>
      <c r="J67" s="137">
        <f ca="1" t="shared" si="1"/>
        <v>46</v>
      </c>
    </row>
    <row r="68" spans="1:10" s="18" customFormat="1" ht="19.5" customHeight="1">
      <c r="A68" s="10">
        <v>59</v>
      </c>
      <c r="B68" s="10" t="s">
        <v>14</v>
      </c>
      <c r="C68" s="12" t="s">
        <v>60</v>
      </c>
      <c r="D68" s="12" t="s">
        <v>35</v>
      </c>
      <c r="E68" s="14" t="s">
        <v>91</v>
      </c>
      <c r="F68" s="63">
        <v>27439</v>
      </c>
      <c r="G68" s="12" t="s">
        <v>59</v>
      </c>
      <c r="H68" s="19"/>
      <c r="I68" s="25" t="s">
        <v>228</v>
      </c>
      <c r="J68" s="137">
        <f ca="1" t="shared" si="1"/>
        <v>48</v>
      </c>
    </row>
    <row r="69" spans="1:10" s="18" customFormat="1" ht="19.5" customHeight="1">
      <c r="A69" s="10">
        <v>60</v>
      </c>
      <c r="B69" s="10" t="s">
        <v>116</v>
      </c>
      <c r="C69" s="12" t="s">
        <v>60</v>
      </c>
      <c r="D69" s="14"/>
      <c r="E69" s="14" t="s">
        <v>61</v>
      </c>
      <c r="F69" s="63">
        <v>29819</v>
      </c>
      <c r="G69" s="12" t="s">
        <v>57</v>
      </c>
      <c r="H69" s="19"/>
      <c r="I69" s="25" t="s">
        <v>228</v>
      </c>
      <c r="J69" s="137">
        <f ca="1" t="shared" si="1"/>
        <v>41</v>
      </c>
    </row>
    <row r="70" spans="1:10" s="18" customFormat="1" ht="19.5" customHeight="1">
      <c r="A70" s="10">
        <v>61</v>
      </c>
      <c r="B70" s="10" t="s">
        <v>117</v>
      </c>
      <c r="C70" s="12" t="s">
        <v>60</v>
      </c>
      <c r="D70" s="14"/>
      <c r="E70" s="14" t="s">
        <v>61</v>
      </c>
      <c r="F70" s="63">
        <v>28537</v>
      </c>
      <c r="G70" s="12" t="s">
        <v>59</v>
      </c>
      <c r="H70" s="19"/>
      <c r="I70" s="25" t="s">
        <v>228</v>
      </c>
      <c r="J70" s="137">
        <f ca="1" t="shared" si="1"/>
        <v>45</v>
      </c>
    </row>
    <row r="71" spans="1:18" s="26" customFormat="1" ht="19.5" customHeight="1">
      <c r="A71" s="10">
        <v>62</v>
      </c>
      <c r="B71" s="10" t="s">
        <v>119</v>
      </c>
      <c r="C71" s="12" t="s">
        <v>60</v>
      </c>
      <c r="D71" s="14"/>
      <c r="E71" s="14" t="s">
        <v>61</v>
      </c>
      <c r="F71" s="63">
        <v>25594</v>
      </c>
      <c r="G71" s="12" t="s">
        <v>57</v>
      </c>
      <c r="H71" s="19"/>
      <c r="I71" s="25" t="s">
        <v>228</v>
      </c>
      <c r="J71" s="137">
        <f ca="1" t="shared" si="1"/>
        <v>53</v>
      </c>
      <c r="K71" s="18"/>
      <c r="L71" s="18"/>
      <c r="M71" s="18"/>
      <c r="N71" s="18"/>
      <c r="O71" s="18"/>
      <c r="P71" s="18"/>
      <c r="Q71" s="18"/>
      <c r="R71" s="18"/>
    </row>
    <row r="72" spans="1:18" s="26" customFormat="1" ht="19.5" customHeight="1">
      <c r="A72" s="10">
        <v>63</v>
      </c>
      <c r="B72" s="11" t="s">
        <v>120</v>
      </c>
      <c r="C72" s="12" t="s">
        <v>60</v>
      </c>
      <c r="D72" s="14"/>
      <c r="E72" s="14" t="s">
        <v>58</v>
      </c>
      <c r="F72" s="63">
        <v>29435</v>
      </c>
      <c r="G72" s="12" t="s">
        <v>59</v>
      </c>
      <c r="H72" s="19"/>
      <c r="I72" s="25" t="s">
        <v>228</v>
      </c>
      <c r="J72" s="137">
        <f ca="1" t="shared" si="1"/>
        <v>42</v>
      </c>
      <c r="K72" s="18"/>
      <c r="L72" s="18"/>
      <c r="M72" s="18"/>
      <c r="N72" s="18"/>
      <c r="O72" s="18"/>
      <c r="P72" s="18"/>
      <c r="Q72" s="18"/>
      <c r="R72" s="18"/>
    </row>
    <row r="73" spans="1:10" s="18" customFormat="1" ht="19.5" customHeight="1">
      <c r="A73" s="10">
        <v>64</v>
      </c>
      <c r="B73" s="107" t="s">
        <v>121</v>
      </c>
      <c r="C73" s="110" t="s">
        <v>60</v>
      </c>
      <c r="D73" s="109"/>
      <c r="E73" s="109" t="s">
        <v>91</v>
      </c>
      <c r="F73" s="192">
        <v>30560</v>
      </c>
      <c r="G73" s="110" t="s">
        <v>59</v>
      </c>
      <c r="H73" s="113"/>
      <c r="I73" s="153" t="s">
        <v>228</v>
      </c>
      <c r="J73" s="137">
        <f ca="1" t="shared" si="1"/>
        <v>39</v>
      </c>
    </row>
    <row r="74" spans="1:10" s="18" customFormat="1" ht="19.5" customHeight="1">
      <c r="A74" s="10">
        <v>65</v>
      </c>
      <c r="B74" s="11" t="s">
        <v>122</v>
      </c>
      <c r="C74" s="14" t="s">
        <v>60</v>
      </c>
      <c r="D74" s="12" t="s">
        <v>35</v>
      </c>
      <c r="E74" s="14" t="s">
        <v>91</v>
      </c>
      <c r="F74" s="63">
        <v>29553</v>
      </c>
      <c r="G74" s="12" t="s">
        <v>59</v>
      </c>
      <c r="H74" s="19"/>
      <c r="I74" s="25" t="s">
        <v>228</v>
      </c>
      <c r="J74" s="137">
        <f aca="true" ca="1" t="shared" si="2" ref="J74:J100">ROUND((TODAY()-F74)/365,0)</f>
        <v>42</v>
      </c>
    </row>
    <row r="75" spans="1:10" s="18" customFormat="1" ht="19.5" customHeight="1">
      <c r="A75" s="10">
        <v>66</v>
      </c>
      <c r="B75" s="11" t="s">
        <v>123</v>
      </c>
      <c r="C75" s="14" t="s">
        <v>60</v>
      </c>
      <c r="D75" s="14"/>
      <c r="E75" s="14" t="s">
        <v>61</v>
      </c>
      <c r="F75" s="63">
        <v>28326</v>
      </c>
      <c r="G75" s="12" t="s">
        <v>57</v>
      </c>
      <c r="H75" s="20"/>
      <c r="I75" s="25" t="s">
        <v>228</v>
      </c>
      <c r="J75" s="137">
        <f ca="1" t="shared" si="2"/>
        <v>45</v>
      </c>
    </row>
    <row r="76" spans="1:10" s="18" customFormat="1" ht="19.5" customHeight="1">
      <c r="A76" s="10">
        <v>67</v>
      </c>
      <c r="B76" s="11" t="s">
        <v>124</v>
      </c>
      <c r="C76" s="14" t="s">
        <v>60</v>
      </c>
      <c r="D76" s="12" t="s">
        <v>35</v>
      </c>
      <c r="E76" s="14" t="s">
        <v>61</v>
      </c>
      <c r="F76" s="63">
        <v>31506</v>
      </c>
      <c r="G76" s="12" t="s">
        <v>59</v>
      </c>
      <c r="H76" s="20"/>
      <c r="I76" s="25" t="s">
        <v>228</v>
      </c>
      <c r="J76" s="137">
        <f ca="1" t="shared" si="2"/>
        <v>36</v>
      </c>
    </row>
    <row r="77" spans="1:10" s="18" customFormat="1" ht="19.5" customHeight="1">
      <c r="A77" s="10">
        <v>68</v>
      </c>
      <c r="B77" s="11" t="s">
        <v>226</v>
      </c>
      <c r="C77" s="14" t="s">
        <v>60</v>
      </c>
      <c r="D77" s="23"/>
      <c r="E77" s="14" t="s">
        <v>61</v>
      </c>
      <c r="F77" s="186">
        <v>33312</v>
      </c>
      <c r="G77" s="12" t="s">
        <v>59</v>
      </c>
      <c r="H77" s="20"/>
      <c r="I77" s="25" t="s">
        <v>236</v>
      </c>
      <c r="J77" s="137">
        <f ca="1" t="shared" si="2"/>
        <v>32</v>
      </c>
    </row>
    <row r="78" spans="1:10" s="18" customFormat="1" ht="19.5" customHeight="1">
      <c r="A78" s="10">
        <v>69</v>
      </c>
      <c r="B78" s="10" t="s">
        <v>147</v>
      </c>
      <c r="C78" s="14" t="s">
        <v>60</v>
      </c>
      <c r="D78" s="14"/>
      <c r="E78" s="14" t="s">
        <v>61</v>
      </c>
      <c r="F78" s="63">
        <v>30065</v>
      </c>
      <c r="G78" s="12" t="s">
        <v>57</v>
      </c>
      <c r="H78" s="20"/>
      <c r="I78" s="25" t="s">
        <v>228</v>
      </c>
      <c r="J78" s="137">
        <f ca="1" t="shared" si="2"/>
        <v>40</v>
      </c>
    </row>
    <row r="79" spans="1:10" s="18" customFormat="1" ht="19.5" customHeight="1">
      <c r="A79" s="10">
        <v>70</v>
      </c>
      <c r="B79" s="11" t="s">
        <v>152</v>
      </c>
      <c r="C79" s="14" t="s">
        <v>60</v>
      </c>
      <c r="D79" s="14"/>
      <c r="E79" s="14" t="s">
        <v>61</v>
      </c>
      <c r="F79" s="193">
        <v>31749</v>
      </c>
      <c r="G79" s="12" t="s">
        <v>59</v>
      </c>
      <c r="H79" s="20"/>
      <c r="I79" s="25" t="s">
        <v>228</v>
      </c>
      <c r="J79" s="137">
        <f ca="1" t="shared" si="2"/>
        <v>36</v>
      </c>
    </row>
    <row r="80" spans="1:10" s="18" customFormat="1" ht="19.5" customHeight="1">
      <c r="A80" s="10">
        <v>71</v>
      </c>
      <c r="B80" s="10" t="s">
        <v>159</v>
      </c>
      <c r="C80" s="14" t="s">
        <v>60</v>
      </c>
      <c r="D80" s="14"/>
      <c r="E80" s="14" t="s">
        <v>61</v>
      </c>
      <c r="F80" s="63">
        <v>27325</v>
      </c>
      <c r="G80" s="12" t="s">
        <v>57</v>
      </c>
      <c r="H80" s="20"/>
      <c r="I80" s="25" t="s">
        <v>228</v>
      </c>
      <c r="J80" s="137">
        <f ca="1" t="shared" si="2"/>
        <v>48</v>
      </c>
    </row>
    <row r="81" spans="1:10" s="18" customFormat="1" ht="19.5" customHeight="1">
      <c r="A81" s="10">
        <v>72</v>
      </c>
      <c r="B81" s="21" t="s">
        <v>242</v>
      </c>
      <c r="C81" s="23" t="s">
        <v>60</v>
      </c>
      <c r="D81" s="23"/>
      <c r="E81" s="23" t="s">
        <v>63</v>
      </c>
      <c r="F81" s="63">
        <v>34447</v>
      </c>
      <c r="G81" s="24" t="s">
        <v>59</v>
      </c>
      <c r="H81" s="25"/>
      <c r="I81" s="25" t="s">
        <v>236</v>
      </c>
      <c r="J81" s="137">
        <f ca="1" t="shared" si="2"/>
        <v>28</v>
      </c>
    </row>
    <row r="82" spans="1:10" s="18" customFormat="1" ht="19.5" customHeight="1">
      <c r="A82" s="10">
        <v>73</v>
      </c>
      <c r="B82" s="11" t="s">
        <v>151</v>
      </c>
      <c r="C82" s="14" t="s">
        <v>60</v>
      </c>
      <c r="D82" s="14"/>
      <c r="E82" s="14" t="s">
        <v>61</v>
      </c>
      <c r="F82" s="63">
        <v>27725</v>
      </c>
      <c r="G82" s="12" t="s">
        <v>59</v>
      </c>
      <c r="H82" s="20"/>
      <c r="I82" s="25" t="s">
        <v>228</v>
      </c>
      <c r="J82" s="137">
        <f ca="1" t="shared" si="2"/>
        <v>47</v>
      </c>
    </row>
    <row r="83" spans="1:10" s="18" customFormat="1" ht="19.5" customHeight="1">
      <c r="A83" s="10">
        <v>74</v>
      </c>
      <c r="B83" s="65" t="s">
        <v>280</v>
      </c>
      <c r="C83" s="66" t="s">
        <v>60</v>
      </c>
      <c r="D83" s="14"/>
      <c r="E83" s="14" t="s">
        <v>63</v>
      </c>
      <c r="F83" s="67">
        <v>33239</v>
      </c>
      <c r="G83" s="12" t="s">
        <v>57</v>
      </c>
      <c r="H83" s="25"/>
      <c r="I83" s="25" t="s">
        <v>229</v>
      </c>
      <c r="J83" s="137">
        <f ca="1" t="shared" si="2"/>
        <v>32</v>
      </c>
    </row>
    <row r="84" spans="1:10" s="18" customFormat="1" ht="19.5" customHeight="1">
      <c r="A84" s="10">
        <v>75</v>
      </c>
      <c r="B84" s="10" t="s">
        <v>41</v>
      </c>
      <c r="C84" s="66" t="s">
        <v>60</v>
      </c>
      <c r="D84" s="14"/>
      <c r="E84" s="14" t="s">
        <v>61</v>
      </c>
      <c r="F84" s="63">
        <v>31971</v>
      </c>
      <c r="G84" s="12" t="s">
        <v>57</v>
      </c>
      <c r="H84" s="20"/>
      <c r="I84" s="25" t="s">
        <v>228</v>
      </c>
      <c r="J84" s="137">
        <f ca="1" t="shared" si="2"/>
        <v>35</v>
      </c>
    </row>
    <row r="85" spans="1:10" s="18" customFormat="1" ht="19.5" customHeight="1">
      <c r="A85" s="10">
        <v>76</v>
      </c>
      <c r="B85" s="106" t="s">
        <v>15</v>
      </c>
      <c r="C85" s="110" t="s">
        <v>60</v>
      </c>
      <c r="D85" s="109" t="s">
        <v>13</v>
      </c>
      <c r="E85" s="109" t="s">
        <v>61</v>
      </c>
      <c r="F85" s="189">
        <v>24668</v>
      </c>
      <c r="G85" s="110" t="s">
        <v>59</v>
      </c>
      <c r="H85" s="113"/>
      <c r="I85" s="153" t="s">
        <v>228</v>
      </c>
      <c r="J85" s="137">
        <f ca="1" t="shared" si="2"/>
        <v>55</v>
      </c>
    </row>
    <row r="86" spans="1:12" s="18" customFormat="1" ht="19.5" customHeight="1">
      <c r="A86" s="10">
        <v>77</v>
      </c>
      <c r="B86" s="10" t="s">
        <v>127</v>
      </c>
      <c r="C86" s="12" t="s">
        <v>60</v>
      </c>
      <c r="D86" s="12" t="s">
        <v>35</v>
      </c>
      <c r="E86" s="14" t="s">
        <v>61</v>
      </c>
      <c r="F86" s="63">
        <v>25864</v>
      </c>
      <c r="G86" s="12" t="s">
        <v>59</v>
      </c>
      <c r="H86" s="19"/>
      <c r="I86" s="25" t="s">
        <v>228</v>
      </c>
      <c r="J86" s="137">
        <f ca="1" t="shared" si="2"/>
        <v>52</v>
      </c>
      <c r="L86" s="18">
        <v>1</v>
      </c>
    </row>
    <row r="87" spans="1:10" s="18" customFormat="1" ht="19.5" customHeight="1">
      <c r="A87" s="10">
        <v>78</v>
      </c>
      <c r="B87" s="22" t="s">
        <v>128</v>
      </c>
      <c r="C87" s="12" t="s">
        <v>60</v>
      </c>
      <c r="D87" s="14"/>
      <c r="E87" s="14" t="s">
        <v>61</v>
      </c>
      <c r="F87" s="63">
        <v>24726</v>
      </c>
      <c r="G87" s="12" t="s">
        <v>59</v>
      </c>
      <c r="H87" s="19"/>
      <c r="I87" s="25" t="s">
        <v>228</v>
      </c>
      <c r="J87" s="137">
        <f ca="1" t="shared" si="2"/>
        <v>55</v>
      </c>
    </row>
    <row r="88" spans="1:10" s="18" customFormat="1" ht="19.5" customHeight="1">
      <c r="A88" s="10">
        <v>79</v>
      </c>
      <c r="B88" s="10" t="s">
        <v>129</v>
      </c>
      <c r="C88" s="12" t="s">
        <v>60</v>
      </c>
      <c r="D88" s="12" t="s">
        <v>35</v>
      </c>
      <c r="E88" s="14" t="s">
        <v>61</v>
      </c>
      <c r="F88" s="63">
        <v>26802</v>
      </c>
      <c r="G88" s="12" t="s">
        <v>59</v>
      </c>
      <c r="H88" s="19"/>
      <c r="I88" s="25" t="s">
        <v>228</v>
      </c>
      <c r="J88" s="137">
        <f ca="1" t="shared" si="2"/>
        <v>49</v>
      </c>
    </row>
    <row r="89" spans="1:10" s="18" customFormat="1" ht="19.5" customHeight="1">
      <c r="A89" s="10">
        <v>80</v>
      </c>
      <c r="B89" s="10" t="s">
        <v>130</v>
      </c>
      <c r="C89" s="12" t="s">
        <v>60</v>
      </c>
      <c r="D89" s="14"/>
      <c r="E89" s="14" t="s">
        <v>61</v>
      </c>
      <c r="F89" s="63">
        <v>27096</v>
      </c>
      <c r="G89" s="12" t="s">
        <v>59</v>
      </c>
      <c r="H89" s="19"/>
      <c r="I89" s="25" t="s">
        <v>228</v>
      </c>
      <c r="J89" s="137">
        <f ca="1" t="shared" si="2"/>
        <v>49</v>
      </c>
    </row>
    <row r="90" spans="1:10" s="18" customFormat="1" ht="19.5" customHeight="1">
      <c r="A90" s="10">
        <v>81</v>
      </c>
      <c r="B90" s="10" t="s">
        <v>222</v>
      </c>
      <c r="C90" s="12" t="s">
        <v>60</v>
      </c>
      <c r="D90" s="14"/>
      <c r="E90" s="14" t="s">
        <v>61</v>
      </c>
      <c r="F90" s="63">
        <v>33617</v>
      </c>
      <c r="G90" s="12" t="s">
        <v>57</v>
      </c>
      <c r="H90" s="19"/>
      <c r="I90" s="25" t="s">
        <v>236</v>
      </c>
      <c r="J90" s="137">
        <f ca="1" t="shared" si="2"/>
        <v>31</v>
      </c>
    </row>
    <row r="91" spans="1:10" s="18" customFormat="1" ht="19.5" customHeight="1">
      <c r="A91" s="10">
        <v>82</v>
      </c>
      <c r="B91" s="11" t="s">
        <v>33</v>
      </c>
      <c r="C91" s="14" t="s">
        <v>60</v>
      </c>
      <c r="D91" s="14" t="s">
        <v>132</v>
      </c>
      <c r="E91" s="14" t="s">
        <v>58</v>
      </c>
      <c r="F91" s="63">
        <v>29063</v>
      </c>
      <c r="G91" s="12" t="s">
        <v>57</v>
      </c>
      <c r="H91" s="19"/>
      <c r="I91" s="25" t="s">
        <v>228</v>
      </c>
      <c r="J91" s="137">
        <f ca="1" t="shared" si="2"/>
        <v>43</v>
      </c>
    </row>
    <row r="92" spans="1:10" s="18" customFormat="1" ht="19.5" customHeight="1">
      <c r="A92" s="10">
        <v>83</v>
      </c>
      <c r="B92" s="11" t="s">
        <v>27</v>
      </c>
      <c r="C92" s="14" t="s">
        <v>60</v>
      </c>
      <c r="D92" s="14" t="s">
        <v>133</v>
      </c>
      <c r="E92" s="14" t="s">
        <v>61</v>
      </c>
      <c r="F92" s="63">
        <v>27885</v>
      </c>
      <c r="G92" s="12" t="s">
        <v>57</v>
      </c>
      <c r="H92" s="20"/>
      <c r="I92" s="25" t="s">
        <v>228</v>
      </c>
      <c r="J92" s="137">
        <f ca="1" t="shared" si="2"/>
        <v>46</v>
      </c>
    </row>
    <row r="93" spans="1:10" s="18" customFormat="1" ht="19.5" customHeight="1">
      <c r="A93" s="10">
        <v>84</v>
      </c>
      <c r="B93" s="21" t="s">
        <v>17</v>
      </c>
      <c r="C93" s="12" t="s">
        <v>55</v>
      </c>
      <c r="D93" s="14" t="s">
        <v>13</v>
      </c>
      <c r="E93" s="14" t="s">
        <v>61</v>
      </c>
      <c r="F93" s="63">
        <v>28043</v>
      </c>
      <c r="G93" s="12" t="s">
        <v>59</v>
      </c>
      <c r="H93" s="19"/>
      <c r="I93" s="25" t="s">
        <v>228</v>
      </c>
      <c r="J93" s="137">
        <f ca="1" t="shared" si="2"/>
        <v>46</v>
      </c>
    </row>
    <row r="94" spans="1:10" s="18" customFormat="1" ht="19.5" customHeight="1">
      <c r="A94" s="10">
        <v>85</v>
      </c>
      <c r="B94" s="10" t="s">
        <v>82</v>
      </c>
      <c r="C94" s="12" t="s">
        <v>55</v>
      </c>
      <c r="D94" s="12"/>
      <c r="E94" s="14" t="s">
        <v>58</v>
      </c>
      <c r="F94" s="63">
        <v>22003</v>
      </c>
      <c r="G94" s="12" t="s">
        <v>59</v>
      </c>
      <c r="H94" s="19"/>
      <c r="I94" s="25" t="s">
        <v>228</v>
      </c>
      <c r="J94" s="137">
        <f ca="1" t="shared" si="2"/>
        <v>63</v>
      </c>
    </row>
    <row r="95" spans="1:10" s="18" customFormat="1" ht="19.5" customHeight="1">
      <c r="A95" s="10">
        <v>86</v>
      </c>
      <c r="B95" s="10" t="s">
        <v>19</v>
      </c>
      <c r="C95" s="12" t="s">
        <v>55</v>
      </c>
      <c r="D95" s="14" t="s">
        <v>13</v>
      </c>
      <c r="E95" s="14" t="s">
        <v>61</v>
      </c>
      <c r="F95" s="63">
        <v>24393</v>
      </c>
      <c r="G95" s="12" t="s">
        <v>59</v>
      </c>
      <c r="H95" s="19"/>
      <c r="I95" s="25" t="s">
        <v>228</v>
      </c>
      <c r="J95" s="137">
        <f ca="1" t="shared" si="2"/>
        <v>56</v>
      </c>
    </row>
    <row r="96" spans="1:10" s="18" customFormat="1" ht="19.5" customHeight="1">
      <c r="A96" s="10">
        <v>87</v>
      </c>
      <c r="B96" s="10" t="s">
        <v>20</v>
      </c>
      <c r="C96" s="12" t="s">
        <v>55</v>
      </c>
      <c r="D96" s="14" t="s">
        <v>35</v>
      </c>
      <c r="E96" s="14" t="s">
        <v>61</v>
      </c>
      <c r="F96" s="63">
        <v>24607</v>
      </c>
      <c r="G96" s="12" t="s">
        <v>59</v>
      </c>
      <c r="H96" s="19"/>
      <c r="I96" s="25" t="s">
        <v>228</v>
      </c>
      <c r="J96" s="137">
        <f ca="1" t="shared" si="2"/>
        <v>55</v>
      </c>
    </row>
    <row r="97" spans="1:10" s="18" customFormat="1" ht="19.5" customHeight="1">
      <c r="A97" s="10">
        <v>88</v>
      </c>
      <c r="B97" s="22" t="s">
        <v>30</v>
      </c>
      <c r="C97" s="14" t="s">
        <v>55</v>
      </c>
      <c r="D97" s="14"/>
      <c r="E97" s="14" t="s">
        <v>58</v>
      </c>
      <c r="F97" s="63">
        <v>22456</v>
      </c>
      <c r="G97" s="12" t="s">
        <v>59</v>
      </c>
      <c r="H97" s="20"/>
      <c r="I97" s="25" t="s">
        <v>228</v>
      </c>
      <c r="J97" s="137">
        <f ca="1" t="shared" si="2"/>
        <v>61</v>
      </c>
    </row>
    <row r="98" spans="1:10" s="18" customFormat="1" ht="19.5" customHeight="1">
      <c r="A98" s="10">
        <v>89</v>
      </c>
      <c r="B98" s="11" t="s">
        <v>36</v>
      </c>
      <c r="C98" s="14" t="s">
        <v>55</v>
      </c>
      <c r="D98" s="14"/>
      <c r="E98" s="14" t="s">
        <v>58</v>
      </c>
      <c r="F98" s="194">
        <v>23433</v>
      </c>
      <c r="G98" s="12" t="s">
        <v>59</v>
      </c>
      <c r="H98" s="20"/>
      <c r="I98" s="25" t="s">
        <v>228</v>
      </c>
      <c r="J98" s="137">
        <f ca="1" t="shared" si="2"/>
        <v>59</v>
      </c>
    </row>
    <row r="99" spans="1:10" s="18" customFormat="1" ht="19.5" customHeight="1">
      <c r="A99" s="10">
        <v>90</v>
      </c>
      <c r="B99" s="11" t="s">
        <v>22</v>
      </c>
      <c r="C99" s="12" t="s">
        <v>55</v>
      </c>
      <c r="D99" s="14" t="s">
        <v>13</v>
      </c>
      <c r="E99" s="14" t="s">
        <v>61</v>
      </c>
      <c r="F99" s="63">
        <v>26983</v>
      </c>
      <c r="G99" s="12" t="s">
        <v>59</v>
      </c>
      <c r="H99" s="19"/>
      <c r="I99" s="25" t="s">
        <v>228</v>
      </c>
      <c r="J99" s="137">
        <f ca="1" t="shared" si="2"/>
        <v>49</v>
      </c>
    </row>
    <row r="100" spans="1:10" s="18" customFormat="1" ht="19.5" customHeight="1">
      <c r="A100" s="10">
        <v>91</v>
      </c>
      <c r="B100" s="11" t="s">
        <v>118</v>
      </c>
      <c r="C100" s="12" t="s">
        <v>55</v>
      </c>
      <c r="D100" s="14"/>
      <c r="E100" s="14" t="s">
        <v>58</v>
      </c>
      <c r="F100" s="63">
        <v>29636</v>
      </c>
      <c r="G100" s="12" t="s">
        <v>59</v>
      </c>
      <c r="H100" s="19"/>
      <c r="I100" s="25" t="s">
        <v>228</v>
      </c>
      <c r="J100" s="137">
        <f ca="1" t="shared" si="2"/>
        <v>42</v>
      </c>
    </row>
    <row r="101" spans="1:10" s="18" customFormat="1" ht="21" customHeight="1">
      <c r="A101" s="31"/>
      <c r="B101" s="32"/>
      <c r="C101" s="33"/>
      <c r="D101" s="34"/>
      <c r="E101" s="33"/>
      <c r="F101" s="35"/>
      <c r="G101" s="36"/>
      <c r="H101" s="37"/>
      <c r="I101" s="136"/>
      <c r="J101" s="137"/>
    </row>
    <row r="102" spans="1:10" s="18" customFormat="1" ht="15">
      <c r="A102" s="38"/>
      <c r="B102" s="212" t="s">
        <v>270</v>
      </c>
      <c r="C102" s="209"/>
      <c r="D102" s="212" t="s">
        <v>269</v>
      </c>
      <c r="E102" s="212"/>
      <c r="F102" s="39"/>
      <c r="G102" s="58" t="s">
        <v>50</v>
      </c>
      <c r="H102" s="58"/>
      <c r="I102" s="50"/>
      <c r="J102" s="137"/>
    </row>
    <row r="103" spans="1:15" s="18" customFormat="1" ht="15">
      <c r="A103" s="38"/>
      <c r="B103" s="40" t="s">
        <v>56</v>
      </c>
      <c r="C103" s="41">
        <f>COUNTIF($E$10:$E$100,"PGS.TS")</f>
        <v>0</v>
      </c>
      <c r="D103" s="40" t="s">
        <v>56</v>
      </c>
      <c r="E103" s="41">
        <f>COUNTIF($E$10:$E$100,"PGS.TS")</f>
        <v>0</v>
      </c>
      <c r="F103" s="39"/>
      <c r="G103" s="40" t="s">
        <v>55</v>
      </c>
      <c r="H103" s="41">
        <f>COUNTIF($C$10:$C$100,"GVC")</f>
        <v>8</v>
      </c>
      <c r="I103" s="50">
        <f>COUNTIF($C$10:$C$100,"GVC")</f>
        <v>8</v>
      </c>
      <c r="J103" s="138"/>
      <c r="K103" s="42"/>
      <c r="L103" s="43"/>
      <c r="M103" s="43"/>
      <c r="N103" s="43"/>
      <c r="O103" s="43"/>
    </row>
    <row r="104" spans="1:15" s="18" customFormat="1" ht="15">
      <c r="A104" s="38"/>
      <c r="B104" s="40" t="s">
        <v>58</v>
      </c>
      <c r="C104" s="41">
        <f>COUNTIF($E$10:$E$100,"TS")</f>
        <v>7</v>
      </c>
      <c r="D104" s="40" t="s">
        <v>58</v>
      </c>
      <c r="E104" s="41">
        <f>COUNTIF($E$10:$E$100,"TS")</f>
        <v>7</v>
      </c>
      <c r="F104" s="39"/>
      <c r="G104" s="40" t="s">
        <v>60</v>
      </c>
      <c r="H104" s="41">
        <f>COUNTIF($C$10:$C$100,"GV")</f>
        <v>83</v>
      </c>
      <c r="I104" s="50">
        <f>COUNTIF($C$10:$C$100,"GV")</f>
        <v>83</v>
      </c>
      <c r="J104" s="138"/>
      <c r="K104" s="42"/>
      <c r="L104" s="43"/>
      <c r="M104" s="43"/>
      <c r="N104" s="43"/>
      <c r="O104" s="43"/>
    </row>
    <row r="105" spans="1:15" s="18" customFormat="1" ht="15">
      <c r="A105" s="38"/>
      <c r="B105" s="40" t="s">
        <v>91</v>
      </c>
      <c r="C105" s="41">
        <f>COUNTIF($E$10:$E$100,"NCS")</f>
        <v>5</v>
      </c>
      <c r="D105" s="40" t="s">
        <v>91</v>
      </c>
      <c r="E105" s="41">
        <f>COUNTIF($E$10:$E$100,"NCS")</f>
        <v>5</v>
      </c>
      <c r="F105" s="39"/>
      <c r="G105" s="40" t="s">
        <v>188</v>
      </c>
      <c r="H105" s="41">
        <f>COUNTIF($C$10:$C$100,"GVMN")</f>
        <v>0</v>
      </c>
      <c r="I105" s="50">
        <f>COUNTIF($C$10:$C$102,"GVMN")</f>
        <v>0</v>
      </c>
      <c r="J105" s="138"/>
      <c r="K105" s="42"/>
      <c r="L105" s="43"/>
      <c r="M105" s="43"/>
      <c r="N105" s="43"/>
      <c r="O105" s="43"/>
    </row>
    <row r="106" spans="1:15" s="18" customFormat="1" ht="15">
      <c r="A106" s="38"/>
      <c r="B106" s="40" t="s">
        <v>61</v>
      </c>
      <c r="C106" s="41">
        <f>COUNTIF($A$10:$H$100,"THS")</f>
        <v>61</v>
      </c>
      <c r="D106" s="40" t="s">
        <v>61</v>
      </c>
      <c r="E106" s="41">
        <f>COUNTIF($A$10:$H$100,"THS")</f>
        <v>61</v>
      </c>
      <c r="F106" s="39"/>
      <c r="G106" s="44" t="s">
        <v>214</v>
      </c>
      <c r="H106" s="44">
        <f>SUM(H103:H105)</f>
        <v>91</v>
      </c>
      <c r="I106" s="139">
        <f>SUM(I103:I105)</f>
        <v>91</v>
      </c>
      <c r="J106" s="138"/>
      <c r="K106" s="42"/>
      <c r="L106" s="43"/>
      <c r="M106" s="43"/>
      <c r="N106" s="43"/>
      <c r="O106" s="43"/>
    </row>
    <row r="107" spans="1:15" s="18" customFormat="1" ht="15">
      <c r="A107" s="38"/>
      <c r="B107" s="40" t="s">
        <v>69</v>
      </c>
      <c r="C107" s="41">
        <f>COUNTIF($E$10:$E$100,"CH")</f>
        <v>3</v>
      </c>
      <c r="D107" s="40" t="s">
        <v>69</v>
      </c>
      <c r="E107" s="41">
        <f>COUNTIF($E$10:$E$100,"CH")</f>
        <v>3</v>
      </c>
      <c r="F107" s="39"/>
      <c r="H107" s="42"/>
      <c r="I107" s="43"/>
      <c r="J107" s="138"/>
      <c r="K107" s="42"/>
      <c r="L107" s="43"/>
      <c r="M107" s="43"/>
      <c r="N107" s="43"/>
      <c r="O107" s="43"/>
    </row>
    <row r="108" spans="1:15" s="18" customFormat="1" ht="15">
      <c r="A108" s="38"/>
      <c r="B108" s="40" t="s">
        <v>63</v>
      </c>
      <c r="C108" s="41">
        <f>COUNTIF($E$10:$E$100,"CN")</f>
        <v>15</v>
      </c>
      <c r="D108" s="40" t="s">
        <v>63</v>
      </c>
      <c r="E108" s="41">
        <f>COUNTIF($E$10:$E$100,"CN")</f>
        <v>15</v>
      </c>
      <c r="F108" s="39"/>
      <c r="H108" s="42"/>
      <c r="I108" s="42"/>
      <c r="J108" s="138"/>
      <c r="K108" s="42"/>
      <c r="L108" s="43"/>
      <c r="M108" s="43"/>
      <c r="N108" s="43"/>
      <c r="O108" s="43"/>
    </row>
    <row r="109" spans="1:15" s="18" customFormat="1" ht="15">
      <c r="A109" s="38"/>
      <c r="B109" s="40" t="s">
        <v>74</v>
      </c>
      <c r="C109" s="41">
        <f>COUNTIF($E$10:$E$100,"CĐ")</f>
        <v>0</v>
      </c>
      <c r="D109" s="40" t="s">
        <v>74</v>
      </c>
      <c r="E109" s="41">
        <f>COUNTIF($E$10:$E$100,"CĐ")</f>
        <v>0</v>
      </c>
      <c r="F109" s="39"/>
      <c r="G109" s="46" t="s">
        <v>228</v>
      </c>
      <c r="H109" s="47"/>
      <c r="I109" s="50">
        <f>COUNTIF($I$10:$I$100,"BC")</f>
        <v>78</v>
      </c>
      <c r="J109" s="138"/>
      <c r="K109" s="42"/>
      <c r="L109" s="43"/>
      <c r="M109" s="48"/>
      <c r="N109" s="42"/>
      <c r="O109" s="43"/>
    </row>
    <row r="110" spans="1:15" s="18" customFormat="1" ht="15">
      <c r="A110" s="38"/>
      <c r="B110" s="40" t="s">
        <v>114</v>
      </c>
      <c r="C110" s="41">
        <f>COUNTIF($E$10:$E$100,"TC")</f>
        <v>0</v>
      </c>
      <c r="D110" s="40" t="s">
        <v>114</v>
      </c>
      <c r="E110" s="41">
        <f>COUNTIF($E$10:$E$100,"TC")</f>
        <v>0</v>
      </c>
      <c r="F110" s="39"/>
      <c r="G110" s="46" t="s">
        <v>236</v>
      </c>
      <c r="H110" s="47"/>
      <c r="I110" s="50">
        <f>COUNTIF($I$10:$I$100,"HĐKXĐTH")</f>
        <v>10</v>
      </c>
      <c r="J110" s="138"/>
      <c r="K110" s="42"/>
      <c r="L110" s="43"/>
      <c r="M110" s="48"/>
      <c r="N110" s="42"/>
      <c r="O110" s="43"/>
    </row>
    <row r="111" spans="1:15" s="18" customFormat="1" ht="15">
      <c r="A111" s="38"/>
      <c r="B111" s="40" t="s">
        <v>233</v>
      </c>
      <c r="C111" s="41">
        <f>COUNTIF($E$10:$E$100,"PT")</f>
        <v>0</v>
      </c>
      <c r="D111" s="40" t="s">
        <v>233</v>
      </c>
      <c r="E111" s="41">
        <f>COUNTIF($E$10:$E$100,"PT")</f>
        <v>0</v>
      </c>
      <c r="F111" s="39"/>
      <c r="G111" s="46" t="s">
        <v>229</v>
      </c>
      <c r="H111" s="47"/>
      <c r="I111" s="50">
        <f>COUNTIF($I$10:$I$100,"HĐCTH")</f>
        <v>3</v>
      </c>
      <c r="J111" s="138"/>
      <c r="K111" s="42"/>
      <c r="L111" s="43"/>
      <c r="M111" s="48"/>
      <c r="N111" s="42"/>
      <c r="O111" s="43"/>
    </row>
    <row r="112" spans="1:15" s="18" customFormat="1" ht="15">
      <c r="A112" s="38"/>
      <c r="B112" s="40" t="s">
        <v>57</v>
      </c>
      <c r="C112" s="41">
        <f>COUNTIF($G$10:$G$100,"Nam")</f>
        <v>31</v>
      </c>
      <c r="D112" s="40" t="s">
        <v>57</v>
      </c>
      <c r="E112" s="41">
        <f>COUNTIF($G$10:$G$100,"Nam")</f>
        <v>31</v>
      </c>
      <c r="F112" s="39"/>
      <c r="G112" s="46" t="s">
        <v>235</v>
      </c>
      <c r="H112" s="50"/>
      <c r="I112" s="50">
        <f>COUNTIF($I$10:$I$100,"HĐNĐ68")</f>
        <v>0</v>
      </c>
      <c r="J112" s="138"/>
      <c r="K112" s="43"/>
      <c r="L112" s="43"/>
      <c r="M112" s="48"/>
      <c r="N112" s="42"/>
      <c r="O112" s="43"/>
    </row>
    <row r="113" spans="1:15" s="18" customFormat="1" ht="15">
      <c r="A113" s="38"/>
      <c r="B113" s="40" t="s">
        <v>59</v>
      </c>
      <c r="C113" s="41">
        <f>COUNTIF($G$10:$G$100,"NỮ")</f>
        <v>60</v>
      </c>
      <c r="D113" s="40" t="s">
        <v>59</v>
      </c>
      <c r="E113" s="41">
        <f>COUNTIF($G$10:$G$100,"NỮ")</f>
        <v>60</v>
      </c>
      <c r="F113" s="39"/>
      <c r="G113" s="44" t="s">
        <v>214</v>
      </c>
      <c r="H113" s="50"/>
      <c r="I113" s="47">
        <f>SUM(I109:I112)</f>
        <v>91</v>
      </c>
      <c r="J113" s="140"/>
      <c r="K113" s="43"/>
      <c r="L113" s="43"/>
      <c r="M113" s="48"/>
      <c r="N113" s="42"/>
      <c r="O113" s="43"/>
    </row>
    <row r="114" spans="1:15" s="18" customFormat="1" ht="15">
      <c r="A114" s="38"/>
      <c r="B114" s="44" t="s">
        <v>214</v>
      </c>
      <c r="C114" s="45">
        <f>SUM($E$103:$E$111)</f>
        <v>91</v>
      </c>
      <c r="D114" s="44" t="s">
        <v>214</v>
      </c>
      <c r="E114" s="45">
        <f>SUM($E$103:$E$111)</f>
        <v>91</v>
      </c>
      <c r="F114" s="39"/>
      <c r="H114" s="43"/>
      <c r="I114" s="42"/>
      <c r="J114" s="140"/>
      <c r="K114" s="43"/>
      <c r="L114" s="43"/>
      <c r="M114" s="48"/>
      <c r="N114" s="42"/>
      <c r="O114" s="43"/>
    </row>
    <row r="115" spans="1:15" s="18" customFormat="1" ht="15">
      <c r="A115" s="38"/>
      <c r="B115" s="96"/>
      <c r="C115" s="97"/>
      <c r="D115" s="96"/>
      <c r="E115" s="97"/>
      <c r="F115" s="39"/>
      <c r="H115" s="43"/>
      <c r="I115" s="42"/>
      <c r="J115" s="140"/>
      <c r="K115" s="43"/>
      <c r="L115" s="43"/>
      <c r="M115" s="48"/>
      <c r="N115" s="42"/>
      <c r="O115" s="43"/>
    </row>
    <row r="116" spans="1:15" s="18" customFormat="1" ht="15">
      <c r="A116" s="38"/>
      <c r="C116" s="49"/>
      <c r="D116" s="49"/>
      <c r="F116" s="39"/>
      <c r="H116" s="43"/>
      <c r="I116" s="42"/>
      <c r="J116" s="140"/>
      <c r="K116" s="43"/>
      <c r="L116" s="43"/>
      <c r="M116" s="48"/>
      <c r="N116" s="42"/>
      <c r="O116" s="43"/>
    </row>
    <row r="117" spans="1:15" s="18" customFormat="1" ht="15">
      <c r="A117" s="38"/>
      <c r="B117" s="208" t="s">
        <v>263</v>
      </c>
      <c r="C117" s="209"/>
      <c r="D117" s="208" t="s">
        <v>265</v>
      </c>
      <c r="E117" s="209"/>
      <c r="F117" s="208" t="s">
        <v>264</v>
      </c>
      <c r="G117" s="209"/>
      <c r="H117" s="43"/>
      <c r="I117" s="42"/>
      <c r="J117" s="140"/>
      <c r="K117" s="43"/>
      <c r="L117" s="43"/>
      <c r="M117" s="48"/>
      <c r="N117" s="42"/>
      <c r="O117" s="43"/>
    </row>
    <row r="118" spans="1:15" s="18" customFormat="1" ht="15">
      <c r="A118" s="38"/>
      <c r="B118" s="53" t="s">
        <v>255</v>
      </c>
      <c r="C118" s="54">
        <f>COUNTIF($J$10:$J$100,"&gt;=55")</f>
        <v>14</v>
      </c>
      <c r="D118" s="53" t="s">
        <v>255</v>
      </c>
      <c r="E118" s="54">
        <f>_xlfn.COUNTIFS($G$10:$G$100,"Nam",$J$10:$J$100,"&gt;=55")</f>
        <v>5</v>
      </c>
      <c r="F118" s="53" t="s">
        <v>255</v>
      </c>
      <c r="G118" s="54">
        <f>C118-E118</f>
        <v>9</v>
      </c>
      <c r="H118" s="43"/>
      <c r="I118" s="42"/>
      <c r="J118" s="140"/>
      <c r="K118" s="43"/>
      <c r="L118" s="43"/>
      <c r="M118" s="48"/>
      <c r="N118" s="42"/>
      <c r="O118" s="43"/>
    </row>
    <row r="119" spans="1:15" s="18" customFormat="1" ht="15">
      <c r="A119" s="38"/>
      <c r="B119" s="53" t="s">
        <v>256</v>
      </c>
      <c r="C119" s="54">
        <f>COUNTIF($J$10:$J$100,"&gt;=50")-COUNTIF($J$10:$J$100,"&gt;=55")</f>
        <v>5</v>
      </c>
      <c r="D119" s="53" t="s">
        <v>256</v>
      </c>
      <c r="E119" s="54">
        <f>_xlfn.COUNTIFS($G$10:$G$100,"Nam",$J$10:$J$100,"&gt;=50")-_xlfn.COUNTIFS($G$10:$G$100,"Nam",$J$10:$J$100,"&gt;=55")</f>
        <v>2</v>
      </c>
      <c r="F119" s="53" t="s">
        <v>256</v>
      </c>
      <c r="G119" s="54">
        <f aca="true" t="shared" si="3" ref="G119:G124">C119-E119</f>
        <v>3</v>
      </c>
      <c r="H119" s="43"/>
      <c r="I119" s="42"/>
      <c r="J119" s="140"/>
      <c r="K119" s="43"/>
      <c r="L119" s="43"/>
      <c r="M119" s="48"/>
      <c r="N119" s="42"/>
      <c r="O119" s="43"/>
    </row>
    <row r="120" spans="1:15" s="18" customFormat="1" ht="15">
      <c r="A120" s="38"/>
      <c r="B120" s="53" t="s">
        <v>257</v>
      </c>
      <c r="C120" s="54">
        <f>COUNTIF($J$10:$J$100,"&gt;=45")-COUNTIF($J$10:$J$100,"&gt;=50")</f>
        <v>20</v>
      </c>
      <c r="D120" s="53" t="s">
        <v>257</v>
      </c>
      <c r="E120" s="54">
        <f>_xlfn.COUNTIFS($G$10:$G$100,"Nam",$J$10:$J$100,"&gt;=45")-_xlfn.COUNTIFS($G$10:$G$100,"Nam",$J$10:$J$100,"&gt;=50")</f>
        <v>8</v>
      </c>
      <c r="F120" s="53" t="s">
        <v>257</v>
      </c>
      <c r="G120" s="54">
        <f t="shared" si="3"/>
        <v>12</v>
      </c>
      <c r="H120" s="43"/>
      <c r="I120" s="42"/>
      <c r="J120" s="140"/>
      <c r="K120" s="43"/>
      <c r="L120" s="43"/>
      <c r="M120" s="48"/>
      <c r="N120" s="42"/>
      <c r="O120" s="43"/>
    </row>
    <row r="121" spans="1:15" s="18" customFormat="1" ht="15">
      <c r="A121" s="38"/>
      <c r="B121" s="53" t="s">
        <v>258</v>
      </c>
      <c r="C121" s="54">
        <f>COUNTIF($J$10:$J$100,"&gt;=40")-COUNTIF($J$10:$J$100,"&gt;=45")</f>
        <v>16</v>
      </c>
      <c r="D121" s="53" t="s">
        <v>258</v>
      </c>
      <c r="E121" s="54">
        <f>_xlfn.COUNTIFS($G$10:$G$100,"Nam",$J$10:$J$100,"&gt;=40")-_xlfn.COUNTIFS($G$10:$G$100,"Nam",$J$10:$J$100,"&gt;=45")</f>
        <v>6</v>
      </c>
      <c r="F121" s="53" t="s">
        <v>258</v>
      </c>
      <c r="G121" s="54">
        <f t="shared" si="3"/>
        <v>10</v>
      </c>
      <c r="H121" s="43"/>
      <c r="I121" s="42"/>
      <c r="J121" s="140"/>
      <c r="K121" s="43"/>
      <c r="L121" s="43"/>
      <c r="M121" s="48"/>
      <c r="N121" s="42"/>
      <c r="O121" s="43"/>
    </row>
    <row r="122" spans="1:15" s="18" customFormat="1" ht="15">
      <c r="A122" s="38"/>
      <c r="B122" s="53" t="s">
        <v>259</v>
      </c>
      <c r="C122" s="54">
        <f>COUNTIF($J$10:$J$100,"&gt;=35")-COUNTIF($J$10:$J$100,"&gt;=40")</f>
        <v>19</v>
      </c>
      <c r="D122" s="53" t="s">
        <v>259</v>
      </c>
      <c r="E122" s="54">
        <f>_xlfn.COUNTIFS($G$10:$G$100,"Nam",$J$10:$J$100,"&gt;=35")-_xlfn.COUNTIFS($G$10:$G$100,"Nam",$J$10:$J$100,"&gt;=40")</f>
        <v>6</v>
      </c>
      <c r="F122" s="53" t="s">
        <v>259</v>
      </c>
      <c r="G122" s="54">
        <f t="shared" si="3"/>
        <v>13</v>
      </c>
      <c r="H122" s="43"/>
      <c r="I122" s="42"/>
      <c r="J122" s="140"/>
      <c r="K122" s="43"/>
      <c r="L122" s="43"/>
      <c r="M122" s="48"/>
      <c r="N122" s="42"/>
      <c r="O122" s="43"/>
    </row>
    <row r="123" spans="1:15" s="18" customFormat="1" ht="15">
      <c r="A123" s="38"/>
      <c r="B123" s="53" t="s">
        <v>260</v>
      </c>
      <c r="C123" s="54">
        <f>COUNTIF($J$10:$J$100,"&gt;=30")-COUNTIF($J$10:$J$100,"&gt;=35")</f>
        <v>13</v>
      </c>
      <c r="D123" s="53" t="s">
        <v>260</v>
      </c>
      <c r="E123" s="54">
        <f>_xlfn.COUNTIFS($G$10:$G$100,"Nam",$J$10:$J$100,"&gt;=30")-_xlfn.COUNTIFS($G$10:$G$100,"Nam",$J$10:$J$100,"&gt;=35")</f>
        <v>3</v>
      </c>
      <c r="F123" s="53" t="s">
        <v>260</v>
      </c>
      <c r="G123" s="54">
        <f t="shared" si="3"/>
        <v>10</v>
      </c>
      <c r="H123" s="43"/>
      <c r="I123" s="42"/>
      <c r="J123" s="140"/>
      <c r="K123" s="43"/>
      <c r="L123" s="43"/>
      <c r="M123" s="48"/>
      <c r="N123" s="42"/>
      <c r="O123" s="43"/>
    </row>
    <row r="124" spans="1:15" s="18" customFormat="1" ht="15">
      <c r="A124" s="38"/>
      <c r="B124" s="53" t="s">
        <v>261</v>
      </c>
      <c r="C124" s="54">
        <f>COUNTIF($J$10:$J$100,"&gt;=20")-COUNTIF($J$10:$J$100,"&gt;=30")</f>
        <v>4</v>
      </c>
      <c r="D124" s="53" t="s">
        <v>261</v>
      </c>
      <c r="E124" s="54">
        <f>_xlfn.COUNTIFS($G$10:$G$100,"Nam",$J$10:$J$100,"&gt;=20")-_xlfn.COUNTIFS($G$10:$G$100,"Nam",$J$10:$J$100,"&gt;=30")</f>
        <v>1</v>
      </c>
      <c r="F124" s="53" t="s">
        <v>261</v>
      </c>
      <c r="G124" s="54">
        <f t="shared" si="3"/>
        <v>3</v>
      </c>
      <c r="H124" s="43"/>
      <c r="I124" s="42"/>
      <c r="J124" s="140"/>
      <c r="K124" s="43"/>
      <c r="L124" s="43"/>
      <c r="M124" s="48"/>
      <c r="N124" s="42"/>
      <c r="O124" s="43"/>
    </row>
    <row r="125" spans="1:15" s="18" customFormat="1" ht="15">
      <c r="A125" s="38"/>
      <c r="B125" s="55" t="s">
        <v>262</v>
      </c>
      <c r="C125" s="99">
        <f>SUM(C118:C124)</f>
        <v>91</v>
      </c>
      <c r="D125" s="55" t="s">
        <v>262</v>
      </c>
      <c r="E125" s="99">
        <f>SUM(E118:E124)</f>
        <v>31</v>
      </c>
      <c r="F125" s="55" t="s">
        <v>262</v>
      </c>
      <c r="G125" s="99">
        <f>SUM(G118:G124)</f>
        <v>60</v>
      </c>
      <c r="H125" s="43"/>
      <c r="I125" s="42"/>
      <c r="J125" s="140"/>
      <c r="K125" s="43"/>
      <c r="L125" s="43"/>
      <c r="M125" s="48"/>
      <c r="N125" s="42"/>
      <c r="O125" s="43"/>
    </row>
    <row r="126" spans="1:15" s="18" customFormat="1" ht="15">
      <c r="A126" s="38"/>
      <c r="B126" s="53"/>
      <c r="C126" s="57"/>
      <c r="D126" s="57"/>
      <c r="E126" s="210">
        <f>E125+G125</f>
        <v>91</v>
      </c>
      <c r="F126" s="211"/>
      <c r="G126" s="211"/>
      <c r="H126" s="43"/>
      <c r="I126" s="42"/>
      <c r="J126" s="140"/>
      <c r="K126" s="43"/>
      <c r="L126" s="43"/>
      <c r="M126" s="48"/>
      <c r="N126" s="42"/>
      <c r="O126" s="43"/>
    </row>
    <row r="127" spans="1:15" s="18" customFormat="1" ht="15">
      <c r="A127" s="38"/>
      <c r="C127" s="49"/>
      <c r="D127" s="49"/>
      <c r="F127" s="39"/>
      <c r="H127" s="43"/>
      <c r="I127" s="42"/>
      <c r="J127" s="140"/>
      <c r="K127" s="43"/>
      <c r="L127" s="43"/>
      <c r="M127" s="48"/>
      <c r="N127" s="42"/>
      <c r="O127" s="43"/>
    </row>
    <row r="128" spans="1:15" s="18" customFormat="1" ht="15">
      <c r="A128" s="38"/>
      <c r="C128" s="49"/>
      <c r="D128" s="49"/>
      <c r="F128" s="39"/>
      <c r="H128" s="43"/>
      <c r="I128" s="42"/>
      <c r="J128" s="140"/>
      <c r="K128" s="43"/>
      <c r="L128" s="43"/>
      <c r="M128" s="48"/>
      <c r="N128" s="42"/>
      <c r="O128" s="43"/>
    </row>
    <row r="129" spans="1:15" ht="18.75">
      <c r="A129" s="73" t="s">
        <v>292</v>
      </c>
      <c r="H129" s="13"/>
      <c r="I129" s="15"/>
      <c r="J129" s="141"/>
      <c r="K129" s="13"/>
      <c r="L129" s="13"/>
      <c r="M129" s="16"/>
      <c r="N129" s="15"/>
      <c r="O129" s="13"/>
    </row>
    <row r="130" spans="1:10" s="18" customFormat="1" ht="19.5" customHeight="1">
      <c r="A130" s="10">
        <v>1</v>
      </c>
      <c r="B130" s="28" t="s">
        <v>244</v>
      </c>
      <c r="C130" s="29" t="s">
        <v>287</v>
      </c>
      <c r="D130" s="30"/>
      <c r="E130" s="29" t="s">
        <v>233</v>
      </c>
      <c r="F130" s="64"/>
      <c r="G130" s="12" t="s">
        <v>57</v>
      </c>
      <c r="H130" s="20"/>
      <c r="I130" s="25" t="s">
        <v>229</v>
      </c>
      <c r="J130" s="137">
        <f ca="1">ROUND((TODAY()-F130)/365,0)</f>
        <v>123</v>
      </c>
    </row>
    <row r="131" spans="1:10" s="18" customFormat="1" ht="19.5" customHeight="1">
      <c r="A131" s="10">
        <v>2</v>
      </c>
      <c r="B131" s="11" t="s">
        <v>285</v>
      </c>
      <c r="C131" s="14" t="s">
        <v>288</v>
      </c>
      <c r="D131" s="23"/>
      <c r="E131" s="14" t="s">
        <v>63</v>
      </c>
      <c r="F131" s="63"/>
      <c r="G131" s="12" t="s">
        <v>59</v>
      </c>
      <c r="H131" s="20"/>
      <c r="I131" s="25" t="s">
        <v>229</v>
      </c>
      <c r="J131" s="137">
        <f ca="1">ROUND((TODAY()-F131)/365,0)</f>
        <v>123</v>
      </c>
    </row>
    <row r="132" spans="1:10" s="18" customFormat="1" ht="19.5" customHeight="1">
      <c r="A132" s="10">
        <v>3</v>
      </c>
      <c r="B132" s="28" t="s">
        <v>7</v>
      </c>
      <c r="C132" s="29" t="s">
        <v>288</v>
      </c>
      <c r="D132" s="30"/>
      <c r="E132" s="29" t="s">
        <v>114</v>
      </c>
      <c r="F132" s="64"/>
      <c r="G132" s="12" t="s">
        <v>59</v>
      </c>
      <c r="H132" s="20"/>
      <c r="I132" s="25" t="s">
        <v>229</v>
      </c>
      <c r="J132" s="137">
        <f ca="1">ROUND((TODAY()-F132)/365,0)</f>
        <v>123</v>
      </c>
    </row>
    <row r="133" spans="1:10" s="18" customFormat="1" ht="19.5" customHeight="1">
      <c r="A133" s="10">
        <v>4</v>
      </c>
      <c r="B133" s="28" t="s">
        <v>243</v>
      </c>
      <c r="C133" s="14" t="s">
        <v>289</v>
      </c>
      <c r="D133" s="23"/>
      <c r="E133" s="14" t="s">
        <v>63</v>
      </c>
      <c r="F133" s="63"/>
      <c r="G133" s="12" t="s">
        <v>59</v>
      </c>
      <c r="H133" s="20"/>
      <c r="I133" s="25" t="s">
        <v>228</v>
      </c>
      <c r="J133" s="137">
        <f aca="true" ca="1" t="shared" si="4" ref="J133:J140">ROUND((TODAY()-F133)/365,0)</f>
        <v>123</v>
      </c>
    </row>
    <row r="134" spans="1:10" s="18" customFormat="1" ht="19.5" customHeight="1">
      <c r="A134" s="10">
        <v>5</v>
      </c>
      <c r="B134" s="11" t="s">
        <v>246</v>
      </c>
      <c r="C134" s="14" t="s">
        <v>290</v>
      </c>
      <c r="D134" s="23"/>
      <c r="E134" s="14" t="s">
        <v>233</v>
      </c>
      <c r="F134" s="63"/>
      <c r="G134" s="12" t="s">
        <v>59</v>
      </c>
      <c r="H134" s="20"/>
      <c r="I134" s="25" t="s">
        <v>229</v>
      </c>
      <c r="J134" s="137">
        <f ca="1" t="shared" si="4"/>
        <v>123</v>
      </c>
    </row>
    <row r="135" spans="1:10" s="18" customFormat="1" ht="19.5" customHeight="1">
      <c r="A135" s="10">
        <v>6</v>
      </c>
      <c r="B135" s="28" t="s">
        <v>245</v>
      </c>
      <c r="C135" s="29" t="s">
        <v>290</v>
      </c>
      <c r="D135" s="30"/>
      <c r="E135" s="14" t="s">
        <v>233</v>
      </c>
      <c r="F135" s="64"/>
      <c r="G135" s="12" t="s">
        <v>59</v>
      </c>
      <c r="H135" s="20"/>
      <c r="I135" s="25" t="s">
        <v>229</v>
      </c>
      <c r="J135" s="137">
        <f ca="1" t="shared" si="4"/>
        <v>123</v>
      </c>
    </row>
    <row r="136" spans="1:10" s="18" customFormat="1" ht="19.5" customHeight="1">
      <c r="A136" s="10">
        <v>7</v>
      </c>
      <c r="B136" s="11" t="s">
        <v>186</v>
      </c>
      <c r="C136" s="14" t="s">
        <v>291</v>
      </c>
      <c r="D136" s="23"/>
      <c r="E136" s="14" t="s">
        <v>233</v>
      </c>
      <c r="F136" s="63"/>
      <c r="G136" s="12" t="s">
        <v>59</v>
      </c>
      <c r="H136" s="20"/>
      <c r="I136" s="25" t="s">
        <v>229</v>
      </c>
      <c r="J136" s="137">
        <f ca="1" t="shared" si="4"/>
        <v>123</v>
      </c>
    </row>
    <row r="137" spans="1:10" s="18" customFormat="1" ht="19.5" customHeight="1">
      <c r="A137" s="10">
        <v>8</v>
      </c>
      <c r="B137" s="28" t="s">
        <v>247</v>
      </c>
      <c r="C137" s="14" t="s">
        <v>291</v>
      </c>
      <c r="D137" s="30"/>
      <c r="E137" s="14" t="s">
        <v>233</v>
      </c>
      <c r="F137" s="64"/>
      <c r="G137" s="12" t="s">
        <v>59</v>
      </c>
      <c r="H137" s="20"/>
      <c r="I137" s="25" t="s">
        <v>229</v>
      </c>
      <c r="J137" s="137">
        <f ca="1">ROUND((TODAY()-F137)/365,0)</f>
        <v>123</v>
      </c>
    </row>
    <row r="138" spans="1:10" s="18" customFormat="1" ht="19.5" customHeight="1">
      <c r="A138" s="10">
        <v>9</v>
      </c>
      <c r="B138" s="28" t="s">
        <v>248</v>
      </c>
      <c r="C138" s="14" t="s">
        <v>291</v>
      </c>
      <c r="D138" s="30"/>
      <c r="E138" s="14" t="s">
        <v>233</v>
      </c>
      <c r="F138" s="64"/>
      <c r="G138" s="12" t="s">
        <v>59</v>
      </c>
      <c r="H138" s="20"/>
      <c r="I138" s="25" t="s">
        <v>229</v>
      </c>
      <c r="J138" s="137">
        <f ca="1">ROUND((TODAY()-F138)/365,0)</f>
        <v>123</v>
      </c>
    </row>
    <row r="139" spans="1:10" s="18" customFormat="1" ht="19.5" customHeight="1">
      <c r="A139" s="10">
        <v>10</v>
      </c>
      <c r="B139" s="28" t="s">
        <v>286</v>
      </c>
      <c r="C139" s="14" t="s">
        <v>291</v>
      </c>
      <c r="D139" s="30"/>
      <c r="E139" s="14" t="s">
        <v>233</v>
      </c>
      <c r="F139" s="64"/>
      <c r="G139" s="12" t="s">
        <v>57</v>
      </c>
      <c r="H139" s="20"/>
      <c r="I139" s="25" t="s">
        <v>229</v>
      </c>
      <c r="J139" s="137">
        <f ca="1" t="shared" si="4"/>
        <v>123</v>
      </c>
    </row>
    <row r="140" spans="1:10" s="18" customFormat="1" ht="19.5" customHeight="1">
      <c r="A140" s="10">
        <v>11</v>
      </c>
      <c r="B140" s="28"/>
      <c r="C140" s="29"/>
      <c r="D140" s="30"/>
      <c r="E140" s="14"/>
      <c r="F140" s="64"/>
      <c r="G140" s="12"/>
      <c r="H140" s="20"/>
      <c r="I140" s="25" t="s">
        <v>229</v>
      </c>
      <c r="J140" s="137">
        <f ca="1" t="shared" si="4"/>
        <v>123</v>
      </c>
    </row>
    <row r="141" spans="8:15" ht="14.25">
      <c r="H141" s="13"/>
      <c r="I141" s="15"/>
      <c r="J141" s="141"/>
      <c r="K141" s="13"/>
      <c r="L141" s="13"/>
      <c r="M141" s="16"/>
      <c r="N141" s="15"/>
      <c r="O141" s="13"/>
    </row>
    <row r="142" spans="8:15" ht="14.25">
      <c r="H142" s="13"/>
      <c r="I142" s="15"/>
      <c r="J142" s="141"/>
      <c r="K142" s="13"/>
      <c r="L142" s="13"/>
      <c r="M142" s="16"/>
      <c r="N142" s="15"/>
      <c r="O142" s="13"/>
    </row>
    <row r="143" spans="8:15" ht="14.25">
      <c r="H143" s="13"/>
      <c r="I143" s="15"/>
      <c r="J143" s="141"/>
      <c r="K143" s="13"/>
      <c r="L143" s="13"/>
      <c r="M143" s="16"/>
      <c r="N143" s="15"/>
      <c r="O143" s="13"/>
    </row>
    <row r="144" spans="8:15" ht="14.25">
      <c r="H144" s="13"/>
      <c r="I144" s="15"/>
      <c r="J144" s="141"/>
      <c r="K144" s="13"/>
      <c r="L144" s="13"/>
      <c r="M144" s="16"/>
      <c r="N144" s="15"/>
      <c r="O144" s="13"/>
    </row>
    <row r="145" spans="8:15" ht="14.25">
      <c r="H145" s="13"/>
      <c r="I145" s="15"/>
      <c r="J145" s="141"/>
      <c r="K145" s="13"/>
      <c r="L145" s="13"/>
      <c r="M145" s="16"/>
      <c r="N145" s="15"/>
      <c r="O145" s="13"/>
    </row>
    <row r="146" spans="8:15" ht="14.25">
      <c r="H146" s="13"/>
      <c r="I146" s="15"/>
      <c r="J146" s="141"/>
      <c r="K146" s="13"/>
      <c r="L146" s="13"/>
      <c r="M146" s="16"/>
      <c r="N146" s="15"/>
      <c r="O146" s="13"/>
    </row>
    <row r="147" spans="8:15" ht="14.25">
      <c r="H147" s="13"/>
      <c r="I147" s="15"/>
      <c r="J147" s="141"/>
      <c r="K147" s="13"/>
      <c r="L147" s="13"/>
      <c r="M147" s="16"/>
      <c r="N147" s="15"/>
      <c r="O147" s="13"/>
    </row>
    <row r="148" spans="8:15" ht="14.25">
      <c r="H148" s="13"/>
      <c r="I148" s="15"/>
      <c r="J148" s="141"/>
      <c r="K148" s="13"/>
      <c r="L148" s="13"/>
      <c r="M148" s="16"/>
      <c r="N148" s="15"/>
      <c r="O148" s="13"/>
    </row>
    <row r="149" spans="1:15" ht="12.75">
      <c r="A149"/>
      <c r="C149"/>
      <c r="D149"/>
      <c r="F149"/>
      <c r="H149" s="13"/>
      <c r="I149" s="15"/>
      <c r="J149" s="141"/>
      <c r="K149" s="13"/>
      <c r="L149" s="13"/>
      <c r="M149" s="16"/>
      <c r="N149" s="15"/>
      <c r="O149" s="13"/>
    </row>
    <row r="150" spans="1:15" ht="12.75">
      <c r="A150"/>
      <c r="C150"/>
      <c r="D150"/>
      <c r="F150"/>
      <c r="H150" s="13"/>
      <c r="I150" s="15"/>
      <c r="J150" s="141"/>
      <c r="K150" s="13"/>
      <c r="L150" s="13"/>
      <c r="M150" s="16"/>
      <c r="N150" s="15"/>
      <c r="O150" s="13"/>
    </row>
    <row r="151" spans="1:15" ht="12.75">
      <c r="A151"/>
      <c r="C151"/>
      <c r="D151"/>
      <c r="F151"/>
      <c r="H151" s="13"/>
      <c r="I151" s="15"/>
      <c r="J151" s="141"/>
      <c r="K151" s="13"/>
      <c r="L151" s="13"/>
      <c r="M151" s="16"/>
      <c r="N151" s="15"/>
      <c r="O151" s="13"/>
    </row>
    <row r="152" spans="1:15" ht="12.75">
      <c r="A152"/>
      <c r="C152"/>
      <c r="D152"/>
      <c r="F152"/>
      <c r="H152" s="13"/>
      <c r="I152" s="15"/>
      <c r="J152" s="141"/>
      <c r="K152" s="13"/>
      <c r="L152" s="13"/>
      <c r="M152" s="16"/>
      <c r="N152" s="15"/>
      <c r="O152" s="13"/>
    </row>
    <row r="153" spans="1:15" ht="12.75">
      <c r="A153"/>
      <c r="C153"/>
      <c r="D153"/>
      <c r="F153"/>
      <c r="H153" s="13"/>
      <c r="I153" s="15"/>
      <c r="J153" s="141"/>
      <c r="K153" s="13"/>
      <c r="L153" s="13"/>
      <c r="M153" s="16"/>
      <c r="N153" s="15"/>
      <c r="O153" s="13"/>
    </row>
  </sheetData>
  <sheetProtection/>
  <autoFilter ref="A8:J100"/>
  <mergeCells count="13">
    <mergeCell ref="B117:C117"/>
    <mergeCell ref="D117:E117"/>
    <mergeCell ref="F117:G117"/>
    <mergeCell ref="E126:G126"/>
    <mergeCell ref="B102:C102"/>
    <mergeCell ref="D102:E102"/>
    <mergeCell ref="A6:H6"/>
    <mergeCell ref="A1:C1"/>
    <mergeCell ref="D1:H1"/>
    <mergeCell ref="A2:C2"/>
    <mergeCell ref="D2:H2"/>
    <mergeCell ref="A3:C3"/>
    <mergeCell ref="A5:H5"/>
  </mergeCells>
  <printOptions/>
  <pageMargins left="0.25" right="0.25" top="0.25" bottom="0.25" header="0.5" footer="0.5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74"/>
  <sheetViews>
    <sheetView zoomScale="124" zoomScaleNormal="124" zoomScalePageLayoutView="0" workbookViewId="0" topLeftCell="A1">
      <selection activeCell="F10" sqref="F10:F21"/>
    </sheetView>
  </sheetViews>
  <sheetFormatPr defaultColWidth="9.140625" defaultRowHeight="12.75"/>
  <cols>
    <col min="1" max="1" width="5.7109375" style="9" customWidth="1"/>
    <col min="2" max="2" width="26.8515625" style="0" customWidth="1"/>
    <col min="3" max="3" width="9.140625" style="8" customWidth="1"/>
    <col min="4" max="4" width="16.57421875" style="8" customWidth="1"/>
    <col min="5" max="5" width="7.8515625" style="0" customWidth="1"/>
    <col min="6" max="6" width="10.8515625" style="39" customWidth="1"/>
    <col min="7" max="7" width="6.57421875" style="0" customWidth="1"/>
    <col min="8" max="8" width="16.140625" style="0" hidden="1" customWidth="1"/>
    <col min="9" max="9" width="14.421875" style="142" customWidth="1"/>
    <col min="10" max="10" width="10.28125" style="131" customWidth="1"/>
  </cols>
  <sheetData>
    <row r="1" spans="1:17" s="3" customFormat="1" ht="16.5">
      <c r="A1" s="203" t="s">
        <v>43</v>
      </c>
      <c r="B1" s="203"/>
      <c r="C1" s="203"/>
      <c r="D1" s="204" t="s">
        <v>44</v>
      </c>
      <c r="E1" s="204"/>
      <c r="F1" s="204"/>
      <c r="G1" s="204"/>
      <c r="H1" s="204"/>
      <c r="I1" s="123"/>
      <c r="J1" s="124"/>
      <c r="K1" s="1"/>
      <c r="L1" s="1"/>
      <c r="M1" s="1"/>
      <c r="N1" s="1"/>
      <c r="O1" s="1"/>
      <c r="P1" s="2"/>
      <c r="Q1" s="2"/>
    </row>
    <row r="2" spans="1:18" s="3" customFormat="1" ht="18.75">
      <c r="A2" s="205" t="s">
        <v>45</v>
      </c>
      <c r="B2" s="205"/>
      <c r="C2" s="205"/>
      <c r="D2" s="206" t="s">
        <v>46</v>
      </c>
      <c r="E2" s="206"/>
      <c r="F2" s="206"/>
      <c r="G2" s="206"/>
      <c r="H2" s="206"/>
      <c r="I2" s="125"/>
      <c r="J2" s="126"/>
      <c r="K2" s="4"/>
      <c r="L2" s="4"/>
      <c r="M2" s="4"/>
      <c r="N2" s="4"/>
      <c r="O2" s="4"/>
      <c r="P2" s="4"/>
      <c r="Q2" s="4"/>
      <c r="R2" s="4"/>
    </row>
    <row r="3" spans="1:17" s="3" customFormat="1" ht="18.75">
      <c r="A3" s="205" t="s">
        <v>47</v>
      </c>
      <c r="B3" s="205"/>
      <c r="C3" s="205"/>
      <c r="D3" s="2"/>
      <c r="E3" s="2"/>
      <c r="F3" s="60"/>
      <c r="G3" s="2"/>
      <c r="H3" s="2"/>
      <c r="I3" s="127"/>
      <c r="J3" s="128"/>
      <c r="K3" s="2"/>
      <c r="L3" s="6"/>
      <c r="M3" s="6"/>
      <c r="N3" s="6"/>
      <c r="O3" s="6"/>
      <c r="P3" s="5"/>
      <c r="Q3" s="2"/>
    </row>
    <row r="4" spans="1:17" s="3" customFormat="1" ht="16.5">
      <c r="A4" s="2"/>
      <c r="B4" s="2"/>
      <c r="C4" s="2"/>
      <c r="D4" s="2"/>
      <c r="E4" s="2"/>
      <c r="F4" s="60"/>
      <c r="G4" s="2"/>
      <c r="H4" s="2"/>
      <c r="I4" s="127"/>
      <c r="J4" s="129"/>
      <c r="K4" s="2"/>
      <c r="L4" s="5"/>
      <c r="M4" s="7"/>
      <c r="N4" s="5"/>
      <c r="O4" s="5"/>
      <c r="P4" s="5"/>
      <c r="Q4" s="2"/>
    </row>
    <row r="5" spans="1:9" ht="18" customHeight="1">
      <c r="A5" s="207" t="s">
        <v>308</v>
      </c>
      <c r="B5" s="207"/>
      <c r="C5" s="207"/>
      <c r="D5" s="207"/>
      <c r="E5" s="207"/>
      <c r="F5" s="207"/>
      <c r="G5" s="207"/>
      <c r="H5" s="207"/>
      <c r="I5" s="130"/>
    </row>
    <row r="6" spans="1:9" ht="18" customHeight="1">
      <c r="A6" s="199"/>
      <c r="B6" s="199"/>
      <c r="C6" s="199"/>
      <c r="D6" s="199"/>
      <c r="E6" s="199"/>
      <c r="F6" s="199"/>
      <c r="G6" s="199"/>
      <c r="H6" s="199"/>
      <c r="I6" s="130"/>
    </row>
    <row r="8" spans="1:10" ht="30.75" customHeight="1">
      <c r="A8" s="17" t="s">
        <v>48</v>
      </c>
      <c r="B8" s="17" t="s">
        <v>49</v>
      </c>
      <c r="C8" s="17" t="s">
        <v>50</v>
      </c>
      <c r="D8" s="17" t="s">
        <v>249</v>
      </c>
      <c r="E8" s="17" t="s">
        <v>51</v>
      </c>
      <c r="F8" s="61" t="s">
        <v>252</v>
      </c>
      <c r="G8" s="17" t="s">
        <v>237</v>
      </c>
      <c r="H8" s="17" t="s">
        <v>52</v>
      </c>
      <c r="I8" s="132" t="s">
        <v>53</v>
      </c>
      <c r="J8" s="133" t="s">
        <v>266</v>
      </c>
    </row>
    <row r="9" spans="1:10" ht="14.25">
      <c r="A9" s="52">
        <v>1</v>
      </c>
      <c r="B9" s="52">
        <v>2</v>
      </c>
      <c r="C9" s="52">
        <v>3</v>
      </c>
      <c r="D9" s="52">
        <v>4</v>
      </c>
      <c r="E9" s="52">
        <v>5</v>
      </c>
      <c r="F9" s="62">
        <v>6</v>
      </c>
      <c r="G9" s="52">
        <v>7</v>
      </c>
      <c r="H9" s="52">
        <v>8</v>
      </c>
      <c r="I9" s="134">
        <v>8</v>
      </c>
      <c r="J9" s="131">
        <v>9</v>
      </c>
    </row>
    <row r="10" spans="1:10" s="120" customFormat="1" ht="19.5" customHeight="1">
      <c r="A10" s="10">
        <v>7</v>
      </c>
      <c r="B10" s="11" t="s">
        <v>138</v>
      </c>
      <c r="C10" s="14"/>
      <c r="D10" s="14"/>
      <c r="E10" s="14" t="s">
        <v>233</v>
      </c>
      <c r="F10" s="63">
        <v>22386</v>
      </c>
      <c r="G10" s="12" t="s">
        <v>57</v>
      </c>
      <c r="H10" s="121"/>
      <c r="I10" s="122" t="s">
        <v>235</v>
      </c>
      <c r="J10" s="135">
        <f aca="true" ca="1" t="shared" si="0" ref="J10:J21">ROUND((TODAY()-F10)/365,0)</f>
        <v>61</v>
      </c>
    </row>
    <row r="11" spans="1:10" s="120" customFormat="1" ht="19.5" customHeight="1">
      <c r="A11" s="10">
        <v>8</v>
      </c>
      <c r="B11" s="10" t="s">
        <v>139</v>
      </c>
      <c r="C11" s="14"/>
      <c r="D11" s="14"/>
      <c r="E11" s="14" t="s">
        <v>233</v>
      </c>
      <c r="F11" s="63">
        <v>26592</v>
      </c>
      <c r="G11" s="12" t="s">
        <v>57</v>
      </c>
      <c r="H11" s="121"/>
      <c r="I11" s="122" t="s">
        <v>235</v>
      </c>
      <c r="J11" s="135">
        <f ca="1" t="shared" si="0"/>
        <v>50</v>
      </c>
    </row>
    <row r="12" spans="1:10" s="120" customFormat="1" ht="19.5" customHeight="1">
      <c r="A12" s="10">
        <v>4</v>
      </c>
      <c r="B12" s="10" t="s">
        <v>162</v>
      </c>
      <c r="C12" s="14"/>
      <c r="D12" s="14"/>
      <c r="E12" s="14" t="s">
        <v>233</v>
      </c>
      <c r="F12" s="63">
        <v>26171</v>
      </c>
      <c r="G12" s="12" t="s">
        <v>57</v>
      </c>
      <c r="H12" s="121"/>
      <c r="I12" s="122" t="s">
        <v>235</v>
      </c>
      <c r="J12" s="135">
        <f ca="1" t="shared" si="0"/>
        <v>51</v>
      </c>
    </row>
    <row r="13" spans="1:10" s="120" customFormat="1" ht="19.5" customHeight="1">
      <c r="A13" s="10">
        <v>5</v>
      </c>
      <c r="B13" s="10" t="s">
        <v>163</v>
      </c>
      <c r="C13" s="14"/>
      <c r="D13" s="14"/>
      <c r="E13" s="14" t="s">
        <v>233</v>
      </c>
      <c r="F13" s="63">
        <v>27060</v>
      </c>
      <c r="G13" s="12" t="s">
        <v>59</v>
      </c>
      <c r="H13" s="121"/>
      <c r="I13" s="122" t="s">
        <v>235</v>
      </c>
      <c r="J13" s="135">
        <f ca="1" t="shared" si="0"/>
        <v>49</v>
      </c>
    </row>
    <row r="14" spans="1:10" s="120" customFormat="1" ht="19.5" customHeight="1">
      <c r="A14" s="10">
        <v>6</v>
      </c>
      <c r="B14" s="11" t="s">
        <v>164</v>
      </c>
      <c r="C14" s="14"/>
      <c r="D14" s="14"/>
      <c r="E14" s="14" t="s">
        <v>114</v>
      </c>
      <c r="F14" s="63">
        <v>23315</v>
      </c>
      <c r="G14" s="12" t="s">
        <v>57</v>
      </c>
      <c r="H14" s="121"/>
      <c r="I14" s="122" t="s">
        <v>235</v>
      </c>
      <c r="J14" s="135">
        <f ca="1" t="shared" si="0"/>
        <v>59</v>
      </c>
    </row>
    <row r="15" spans="1:10" s="120" customFormat="1" ht="19.5" customHeight="1">
      <c r="A15" s="10">
        <v>5</v>
      </c>
      <c r="B15" s="10" t="s">
        <v>9</v>
      </c>
      <c r="C15" s="14"/>
      <c r="D15" s="14"/>
      <c r="E15" s="14" t="s">
        <v>114</v>
      </c>
      <c r="F15" s="63">
        <v>26087</v>
      </c>
      <c r="G15" s="12" t="s">
        <v>59</v>
      </c>
      <c r="H15" s="121"/>
      <c r="I15" s="122" t="s">
        <v>235</v>
      </c>
      <c r="J15" s="135">
        <f ca="1" t="shared" si="0"/>
        <v>51</v>
      </c>
    </row>
    <row r="16" spans="1:10" s="120" customFormat="1" ht="19.5" customHeight="1">
      <c r="A16" s="10">
        <v>7</v>
      </c>
      <c r="B16" s="10" t="s">
        <v>186</v>
      </c>
      <c r="C16" s="14"/>
      <c r="D16" s="14"/>
      <c r="E16" s="14" t="s">
        <v>233</v>
      </c>
      <c r="F16" s="63">
        <v>26600</v>
      </c>
      <c r="G16" s="12" t="s">
        <v>59</v>
      </c>
      <c r="H16" s="121"/>
      <c r="I16" s="122" t="s">
        <v>235</v>
      </c>
      <c r="J16" s="135">
        <f ca="1" t="shared" si="0"/>
        <v>50</v>
      </c>
    </row>
    <row r="17" spans="1:10" s="120" customFormat="1" ht="19.5" customHeight="1">
      <c r="A17" s="10">
        <v>18</v>
      </c>
      <c r="B17" s="11" t="s">
        <v>206</v>
      </c>
      <c r="C17" s="14" t="s">
        <v>207</v>
      </c>
      <c r="D17" s="14"/>
      <c r="E17" s="14" t="s">
        <v>114</v>
      </c>
      <c r="F17" s="63">
        <v>32142</v>
      </c>
      <c r="G17" s="12" t="s">
        <v>59</v>
      </c>
      <c r="H17" s="121"/>
      <c r="I17" s="122" t="s">
        <v>235</v>
      </c>
      <c r="J17" s="135">
        <f ca="1" t="shared" si="0"/>
        <v>35</v>
      </c>
    </row>
    <row r="18" spans="1:10" s="120" customFormat="1" ht="19.5" customHeight="1">
      <c r="A18" s="10">
        <v>19</v>
      </c>
      <c r="B18" s="11" t="s">
        <v>208</v>
      </c>
      <c r="C18" s="14" t="s">
        <v>209</v>
      </c>
      <c r="D18" s="14"/>
      <c r="E18" s="14" t="s">
        <v>233</v>
      </c>
      <c r="F18" s="63">
        <v>26827</v>
      </c>
      <c r="G18" s="12" t="s">
        <v>59</v>
      </c>
      <c r="H18" s="121"/>
      <c r="I18" s="122" t="s">
        <v>235</v>
      </c>
      <c r="J18" s="135">
        <f ca="1" t="shared" si="0"/>
        <v>49</v>
      </c>
    </row>
    <row r="19" spans="1:10" s="120" customFormat="1" ht="19.5" customHeight="1">
      <c r="A19" s="10">
        <v>20</v>
      </c>
      <c r="B19" s="11" t="s">
        <v>210</v>
      </c>
      <c r="C19" s="14" t="s">
        <v>209</v>
      </c>
      <c r="D19" s="14"/>
      <c r="E19" s="14" t="s">
        <v>233</v>
      </c>
      <c r="F19" s="63">
        <v>27383</v>
      </c>
      <c r="G19" s="12" t="s">
        <v>59</v>
      </c>
      <c r="H19" s="121"/>
      <c r="I19" s="122" t="s">
        <v>235</v>
      </c>
      <c r="J19" s="135">
        <f ca="1" t="shared" si="0"/>
        <v>48</v>
      </c>
    </row>
    <row r="20" spans="1:10" s="120" customFormat="1" ht="19.5" customHeight="1">
      <c r="A20" s="10">
        <v>21</v>
      </c>
      <c r="B20" s="11" t="s">
        <v>211</v>
      </c>
      <c r="C20" s="14" t="s">
        <v>212</v>
      </c>
      <c r="D20" s="14"/>
      <c r="E20" s="14" t="s">
        <v>233</v>
      </c>
      <c r="F20" s="63">
        <v>25665</v>
      </c>
      <c r="G20" s="12" t="s">
        <v>59</v>
      </c>
      <c r="H20" s="121"/>
      <c r="I20" s="122" t="s">
        <v>235</v>
      </c>
      <c r="J20" s="135">
        <f ca="1" t="shared" si="0"/>
        <v>53</v>
      </c>
    </row>
    <row r="21" spans="1:10" s="120" customFormat="1" ht="19.5" customHeight="1">
      <c r="A21" s="10">
        <v>22</v>
      </c>
      <c r="B21" s="11" t="s">
        <v>213</v>
      </c>
      <c r="C21" s="14" t="s">
        <v>212</v>
      </c>
      <c r="D21" s="14"/>
      <c r="E21" s="14" t="s">
        <v>233</v>
      </c>
      <c r="F21" s="63">
        <v>32215</v>
      </c>
      <c r="G21" s="12" t="s">
        <v>59</v>
      </c>
      <c r="H21" s="121"/>
      <c r="I21" s="122" t="s">
        <v>235</v>
      </c>
      <c r="J21" s="135">
        <f ca="1" t="shared" si="0"/>
        <v>35</v>
      </c>
    </row>
    <row r="22" spans="1:10" s="18" customFormat="1" ht="21" customHeight="1">
      <c r="A22" s="31"/>
      <c r="B22" s="32"/>
      <c r="C22" s="33"/>
      <c r="D22" s="34"/>
      <c r="E22" s="33"/>
      <c r="F22" s="35"/>
      <c r="G22" s="36"/>
      <c r="H22" s="37"/>
      <c r="I22" s="136"/>
      <c r="J22" s="137"/>
    </row>
    <row r="23" spans="1:10" s="18" customFormat="1" ht="15">
      <c r="A23" s="38"/>
      <c r="B23" s="212" t="s">
        <v>270</v>
      </c>
      <c r="C23" s="209"/>
      <c r="D23" s="212" t="s">
        <v>269</v>
      </c>
      <c r="E23" s="212"/>
      <c r="F23" s="39"/>
      <c r="G23" s="58" t="s">
        <v>50</v>
      </c>
      <c r="H23" s="58"/>
      <c r="I23" s="50"/>
      <c r="J23" s="137"/>
    </row>
    <row r="24" spans="1:15" s="18" customFormat="1" ht="15">
      <c r="A24" s="38"/>
      <c r="B24" s="40" t="s">
        <v>56</v>
      </c>
      <c r="C24" s="41">
        <f>COUNTIF($E$10:$E$21,"PGS.TS")</f>
        <v>0</v>
      </c>
      <c r="D24" s="40" t="s">
        <v>56</v>
      </c>
      <c r="E24" s="41">
        <f>COUNTIF($E$10:$E$21,"PGS.TS")</f>
        <v>0</v>
      </c>
      <c r="F24" s="39"/>
      <c r="G24" s="40" t="s">
        <v>55</v>
      </c>
      <c r="H24" s="41">
        <f>COUNTIF($C$10:$C$21,"GVC")</f>
        <v>0</v>
      </c>
      <c r="I24" s="50">
        <f>COUNTIF($C$10:$C$21,"GVC")</f>
        <v>0</v>
      </c>
      <c r="J24" s="138"/>
      <c r="K24" s="42"/>
      <c r="L24" s="43"/>
      <c r="M24" s="43"/>
      <c r="N24" s="43"/>
      <c r="O24" s="43"/>
    </row>
    <row r="25" spans="1:15" s="18" customFormat="1" ht="15">
      <c r="A25" s="38"/>
      <c r="B25" s="40" t="s">
        <v>58</v>
      </c>
      <c r="C25" s="41">
        <f>COUNTIF($E$10:$E$21,"TS")</f>
        <v>0</v>
      </c>
      <c r="D25" s="40" t="s">
        <v>58</v>
      </c>
      <c r="E25" s="41">
        <f>COUNTIF($E$10:$E$21,"TS")</f>
        <v>0</v>
      </c>
      <c r="F25" s="39"/>
      <c r="G25" s="40" t="s">
        <v>60</v>
      </c>
      <c r="H25" s="41">
        <f>COUNTIF($C$10:$C$21,"GV")</f>
        <v>0</v>
      </c>
      <c r="I25" s="50">
        <f>COUNTIF($C$10:$C$21,"GV")</f>
        <v>0</v>
      </c>
      <c r="J25" s="138"/>
      <c r="K25" s="42"/>
      <c r="L25" s="43"/>
      <c r="M25" s="43"/>
      <c r="N25" s="43"/>
      <c r="O25" s="43"/>
    </row>
    <row r="26" spans="1:15" s="18" customFormat="1" ht="15">
      <c r="A26" s="38"/>
      <c r="B26" s="40" t="s">
        <v>91</v>
      </c>
      <c r="C26" s="41">
        <f>COUNTIF($E$10:$E$21,"NCS")</f>
        <v>0</v>
      </c>
      <c r="D26" s="40" t="s">
        <v>91</v>
      </c>
      <c r="E26" s="41">
        <f>COUNTIF($E$10:$E$21,"NCS")</f>
        <v>0</v>
      </c>
      <c r="F26" s="39"/>
      <c r="G26" s="40" t="s">
        <v>188</v>
      </c>
      <c r="H26" s="41">
        <f>COUNTIF($C$10:$C$21,"GVMN")</f>
        <v>0</v>
      </c>
      <c r="I26" s="50">
        <f>COUNTIF($C$10:$C$23,"GVMN")</f>
        <v>0</v>
      </c>
      <c r="J26" s="138"/>
      <c r="K26" s="42"/>
      <c r="L26" s="43"/>
      <c r="M26" s="43"/>
      <c r="N26" s="43"/>
      <c r="O26" s="43"/>
    </row>
    <row r="27" spans="1:15" s="18" customFormat="1" ht="15">
      <c r="A27" s="38"/>
      <c r="B27" s="40" t="s">
        <v>61</v>
      </c>
      <c r="C27" s="41">
        <f>COUNTIF($A$10:$H$21,"THS")</f>
        <v>0</v>
      </c>
      <c r="D27" s="40" t="s">
        <v>61</v>
      </c>
      <c r="E27" s="41">
        <f>COUNTIF($A$10:$H$21,"THS")</f>
        <v>0</v>
      </c>
      <c r="F27" s="39"/>
      <c r="G27" s="44" t="s">
        <v>214</v>
      </c>
      <c r="H27" s="44">
        <f>SUM(H24:H26)</f>
        <v>0</v>
      </c>
      <c r="I27" s="139">
        <f>SUM(I24:I26)</f>
        <v>0</v>
      </c>
      <c r="J27" s="138"/>
      <c r="K27" s="42"/>
      <c r="L27" s="43"/>
      <c r="M27" s="43"/>
      <c r="N27" s="43"/>
      <c r="O27" s="43"/>
    </row>
    <row r="28" spans="1:15" s="18" customFormat="1" ht="15">
      <c r="A28" s="38"/>
      <c r="B28" s="40" t="s">
        <v>69</v>
      </c>
      <c r="C28" s="41">
        <f>COUNTIF($E$10:$E$21,"CH")</f>
        <v>0</v>
      </c>
      <c r="D28" s="40" t="s">
        <v>69</v>
      </c>
      <c r="E28" s="41">
        <f>COUNTIF($E$10:$E$21,"CH")</f>
        <v>0</v>
      </c>
      <c r="F28" s="39"/>
      <c r="H28" s="42"/>
      <c r="I28" s="43"/>
      <c r="J28" s="138"/>
      <c r="K28" s="42"/>
      <c r="L28" s="43"/>
      <c r="M28" s="43"/>
      <c r="N28" s="43"/>
      <c r="O28" s="43"/>
    </row>
    <row r="29" spans="1:15" s="18" customFormat="1" ht="15">
      <c r="A29" s="38"/>
      <c r="B29" s="40" t="s">
        <v>63</v>
      </c>
      <c r="C29" s="41">
        <f>COUNTIF($E$10:$E$21,"CN")</f>
        <v>0</v>
      </c>
      <c r="D29" s="40" t="s">
        <v>63</v>
      </c>
      <c r="E29" s="41">
        <f>COUNTIF($E$10:$E$21,"CN")</f>
        <v>0</v>
      </c>
      <c r="F29" s="39"/>
      <c r="H29" s="42"/>
      <c r="I29" s="42"/>
      <c r="J29" s="138"/>
      <c r="K29" s="42"/>
      <c r="L29" s="43"/>
      <c r="M29" s="43"/>
      <c r="N29" s="43"/>
      <c r="O29" s="43"/>
    </row>
    <row r="30" spans="1:15" s="18" customFormat="1" ht="15">
      <c r="A30" s="38"/>
      <c r="B30" s="40" t="s">
        <v>74</v>
      </c>
      <c r="C30" s="41">
        <f>COUNTIF($E$10:$E$21,"CĐ")</f>
        <v>0</v>
      </c>
      <c r="D30" s="40" t="s">
        <v>74</v>
      </c>
      <c r="E30" s="41">
        <f>COUNTIF($E$10:$E$21,"CĐ")</f>
        <v>0</v>
      </c>
      <c r="F30" s="39"/>
      <c r="G30" s="46" t="s">
        <v>228</v>
      </c>
      <c r="H30" s="47"/>
      <c r="I30" s="50">
        <f>COUNTIF($I$10:$I$21,"BC")</f>
        <v>0</v>
      </c>
      <c r="J30" s="138"/>
      <c r="K30" s="42"/>
      <c r="L30" s="43"/>
      <c r="M30" s="48"/>
      <c r="N30" s="42"/>
      <c r="O30" s="43"/>
    </row>
    <row r="31" spans="1:15" s="18" customFormat="1" ht="15">
      <c r="A31" s="38"/>
      <c r="B31" s="40" t="s">
        <v>114</v>
      </c>
      <c r="C31" s="41">
        <f>COUNTIF($E$10:$E$21,"TC")</f>
        <v>3</v>
      </c>
      <c r="D31" s="40" t="s">
        <v>114</v>
      </c>
      <c r="E31" s="41">
        <f>COUNTIF($E$10:$E$21,"TC")</f>
        <v>3</v>
      </c>
      <c r="F31" s="39"/>
      <c r="G31" s="46" t="s">
        <v>236</v>
      </c>
      <c r="H31" s="47"/>
      <c r="I31" s="50">
        <f>COUNTIF($I$10:$I$21,"HĐKXĐTH")</f>
        <v>0</v>
      </c>
      <c r="J31" s="138"/>
      <c r="K31" s="42"/>
      <c r="L31" s="43"/>
      <c r="M31" s="48"/>
      <c r="N31" s="42"/>
      <c r="O31" s="43"/>
    </row>
    <row r="32" spans="1:15" s="18" customFormat="1" ht="15">
      <c r="A32" s="38"/>
      <c r="B32" s="40" t="s">
        <v>233</v>
      </c>
      <c r="C32" s="41">
        <f>COUNTIF($E$10:$E$21,"PT")</f>
        <v>9</v>
      </c>
      <c r="D32" s="40" t="s">
        <v>233</v>
      </c>
      <c r="E32" s="41">
        <f>COUNTIF($E$10:$E$21,"PT")</f>
        <v>9</v>
      </c>
      <c r="F32" s="39"/>
      <c r="G32" s="46" t="s">
        <v>229</v>
      </c>
      <c r="H32" s="47"/>
      <c r="I32" s="50">
        <f>COUNTIF($I$10:$I$21,"HĐCTH")</f>
        <v>0</v>
      </c>
      <c r="J32" s="138"/>
      <c r="K32" s="42"/>
      <c r="L32" s="43"/>
      <c r="M32" s="48"/>
      <c r="N32" s="42"/>
      <c r="O32" s="43"/>
    </row>
    <row r="33" spans="1:15" s="18" customFormat="1" ht="15">
      <c r="A33" s="38"/>
      <c r="B33" s="40" t="s">
        <v>57</v>
      </c>
      <c r="C33" s="41">
        <f>COUNTIF($G$10:$G$21,"Nam")</f>
        <v>4</v>
      </c>
      <c r="D33" s="40" t="s">
        <v>57</v>
      </c>
      <c r="E33" s="41">
        <f>COUNTIF($G$10:$G$21,"Nam")</f>
        <v>4</v>
      </c>
      <c r="F33" s="39"/>
      <c r="G33" s="46" t="s">
        <v>235</v>
      </c>
      <c r="H33" s="50"/>
      <c r="I33" s="50">
        <f>COUNTIF($I$10:$I$21,"HĐNĐ68")</f>
        <v>12</v>
      </c>
      <c r="J33" s="138"/>
      <c r="K33" s="43"/>
      <c r="L33" s="43"/>
      <c r="M33" s="48"/>
      <c r="N33" s="42"/>
      <c r="O33" s="43"/>
    </row>
    <row r="34" spans="1:15" s="18" customFormat="1" ht="15">
      <c r="A34" s="38"/>
      <c r="B34" s="40" t="s">
        <v>59</v>
      </c>
      <c r="C34" s="41">
        <f>COUNTIF($G$10:$G$21,"NỮ")</f>
        <v>8</v>
      </c>
      <c r="D34" s="40" t="s">
        <v>59</v>
      </c>
      <c r="E34" s="41">
        <f>COUNTIF($G$10:$G$21,"NỮ")</f>
        <v>8</v>
      </c>
      <c r="F34" s="39"/>
      <c r="G34" s="44" t="s">
        <v>214</v>
      </c>
      <c r="H34" s="50"/>
      <c r="I34" s="47">
        <f>SUM(I30:I33)</f>
        <v>12</v>
      </c>
      <c r="J34" s="140"/>
      <c r="K34" s="43"/>
      <c r="L34" s="43"/>
      <c r="M34" s="48"/>
      <c r="N34" s="42"/>
      <c r="O34" s="43"/>
    </row>
    <row r="35" spans="1:15" s="18" customFormat="1" ht="15">
      <c r="A35" s="38"/>
      <c r="B35" s="44" t="s">
        <v>214</v>
      </c>
      <c r="C35" s="45">
        <f>SUM($E$24:$E$32)</f>
        <v>12</v>
      </c>
      <c r="D35" s="44" t="s">
        <v>214</v>
      </c>
      <c r="E35" s="45">
        <f>SUM($E$24:$E$32)</f>
        <v>12</v>
      </c>
      <c r="F35" s="39"/>
      <c r="H35" s="43"/>
      <c r="I35" s="42"/>
      <c r="J35" s="140"/>
      <c r="K35" s="43"/>
      <c r="L35" s="43"/>
      <c r="M35" s="48"/>
      <c r="N35" s="42"/>
      <c r="O35" s="43"/>
    </row>
    <row r="36" spans="1:15" s="18" customFormat="1" ht="15">
      <c r="A36" s="38"/>
      <c r="B36" s="96"/>
      <c r="C36" s="97"/>
      <c r="D36" s="96"/>
      <c r="E36" s="97"/>
      <c r="F36" s="39"/>
      <c r="H36" s="43"/>
      <c r="I36" s="42"/>
      <c r="J36" s="140"/>
      <c r="K36" s="43"/>
      <c r="L36" s="43"/>
      <c r="M36" s="48"/>
      <c r="N36" s="42"/>
      <c r="O36" s="43"/>
    </row>
    <row r="37" spans="1:15" s="18" customFormat="1" ht="15">
      <c r="A37" s="38"/>
      <c r="C37" s="49"/>
      <c r="D37" s="49"/>
      <c r="F37" s="39"/>
      <c r="H37" s="43"/>
      <c r="I37" s="42"/>
      <c r="J37" s="140"/>
      <c r="K37" s="43"/>
      <c r="L37" s="43"/>
      <c r="M37" s="48"/>
      <c r="N37" s="42"/>
      <c r="O37" s="43"/>
    </row>
    <row r="38" spans="1:15" s="18" customFormat="1" ht="15">
      <c r="A38" s="38"/>
      <c r="B38" s="208" t="s">
        <v>263</v>
      </c>
      <c r="C38" s="209"/>
      <c r="D38" s="208" t="s">
        <v>265</v>
      </c>
      <c r="E38" s="209"/>
      <c r="F38" s="208" t="s">
        <v>264</v>
      </c>
      <c r="G38" s="209"/>
      <c r="H38" s="43"/>
      <c r="I38" s="42"/>
      <c r="J38" s="140"/>
      <c r="K38" s="43"/>
      <c r="L38" s="43"/>
      <c r="M38" s="48"/>
      <c r="N38" s="42"/>
      <c r="O38" s="43"/>
    </row>
    <row r="39" spans="1:15" s="18" customFormat="1" ht="15">
      <c r="A39" s="38"/>
      <c r="B39" s="53" t="s">
        <v>255</v>
      </c>
      <c r="C39" s="54">
        <f>COUNTIF($J$10:$J$21,"&gt;=55")</f>
        <v>2</v>
      </c>
      <c r="D39" s="53" t="s">
        <v>255</v>
      </c>
      <c r="E39" s="54">
        <f>_xlfn.COUNTIFS($G$10:$G$21,"Nam",$J$10:$J$21,"&gt;=55")</f>
        <v>2</v>
      </c>
      <c r="F39" s="53" t="s">
        <v>255</v>
      </c>
      <c r="G39" s="54">
        <f>C39-E39</f>
        <v>0</v>
      </c>
      <c r="H39" s="43"/>
      <c r="I39" s="42"/>
      <c r="J39" s="140"/>
      <c r="K39" s="43"/>
      <c r="L39" s="43"/>
      <c r="M39" s="48"/>
      <c r="N39" s="42"/>
      <c r="O39" s="43"/>
    </row>
    <row r="40" spans="1:15" s="18" customFormat="1" ht="15">
      <c r="A40" s="38"/>
      <c r="B40" s="53" t="s">
        <v>256</v>
      </c>
      <c r="C40" s="54">
        <f>COUNTIF($J$10:$J$21,"&gt;=50")-COUNTIF($J$10:$J$21,"&gt;=55")</f>
        <v>5</v>
      </c>
      <c r="D40" s="53" t="s">
        <v>256</v>
      </c>
      <c r="E40" s="54">
        <f>_xlfn.COUNTIFS($G$10:$G$21,"Nam",$J$10:$J$21,"&gt;=50")-_xlfn.COUNTIFS($G$10:$G$21,"Nam",$J$10:$J$21,"&gt;=55")</f>
        <v>2</v>
      </c>
      <c r="F40" s="53" t="s">
        <v>256</v>
      </c>
      <c r="G40" s="54">
        <f aca="true" t="shared" si="1" ref="G40:G45">C40-E40</f>
        <v>3</v>
      </c>
      <c r="H40" s="43"/>
      <c r="I40" s="42"/>
      <c r="J40" s="140"/>
      <c r="K40" s="43"/>
      <c r="L40" s="43"/>
      <c r="M40" s="48"/>
      <c r="N40" s="42"/>
      <c r="O40" s="43"/>
    </row>
    <row r="41" spans="1:15" s="18" customFormat="1" ht="15">
      <c r="A41" s="38"/>
      <c r="B41" s="53" t="s">
        <v>257</v>
      </c>
      <c r="C41" s="54">
        <f>COUNTIF($J$10:$J$21,"&gt;=45")-COUNTIF($J$10:$J$21,"&gt;=50")</f>
        <v>3</v>
      </c>
      <c r="D41" s="53" t="s">
        <v>257</v>
      </c>
      <c r="E41" s="54">
        <f>_xlfn.COUNTIFS($G$10:$G$21,"Nam",$J$10:$J$21,"&gt;=45")-_xlfn.COUNTIFS($G$10:$G$21,"Nam",$J$10:$J$21,"&gt;=50")</f>
        <v>0</v>
      </c>
      <c r="F41" s="53" t="s">
        <v>257</v>
      </c>
      <c r="G41" s="54">
        <f t="shared" si="1"/>
        <v>3</v>
      </c>
      <c r="H41" s="43"/>
      <c r="I41" s="42"/>
      <c r="J41" s="140"/>
      <c r="K41" s="43"/>
      <c r="L41" s="43"/>
      <c r="M41" s="48"/>
      <c r="N41" s="42"/>
      <c r="O41" s="43"/>
    </row>
    <row r="42" spans="1:15" s="18" customFormat="1" ht="15">
      <c r="A42" s="38"/>
      <c r="B42" s="53" t="s">
        <v>258</v>
      </c>
      <c r="C42" s="54">
        <f>COUNTIF($J$10:$J$21,"&gt;=40")-COUNTIF($J$10:$J$21,"&gt;=45")</f>
        <v>0</v>
      </c>
      <c r="D42" s="53" t="s">
        <v>258</v>
      </c>
      <c r="E42" s="54">
        <f>_xlfn.COUNTIFS($G$10:$G$21,"Nam",$J$10:$J$21,"&gt;=40")-_xlfn.COUNTIFS($G$10:$G$21,"Nam",$J$10:$J$21,"&gt;=45")</f>
        <v>0</v>
      </c>
      <c r="F42" s="53" t="s">
        <v>258</v>
      </c>
      <c r="G42" s="54">
        <f t="shared" si="1"/>
        <v>0</v>
      </c>
      <c r="H42" s="43"/>
      <c r="I42" s="42"/>
      <c r="J42" s="140"/>
      <c r="K42" s="43"/>
      <c r="L42" s="43"/>
      <c r="M42" s="48"/>
      <c r="N42" s="42"/>
      <c r="O42" s="43"/>
    </row>
    <row r="43" spans="1:15" s="18" customFormat="1" ht="15">
      <c r="A43" s="38"/>
      <c r="B43" s="53" t="s">
        <v>259</v>
      </c>
      <c r="C43" s="54">
        <f>COUNTIF($J$10:$J$21,"&gt;=35")-COUNTIF($J$10:$J$21,"&gt;=40")</f>
        <v>2</v>
      </c>
      <c r="D43" s="53" t="s">
        <v>259</v>
      </c>
      <c r="E43" s="54">
        <f>_xlfn.COUNTIFS($G$10:$G$21,"Nam",$J$10:$J$21,"&gt;=35")-_xlfn.COUNTIFS($G$10:$G$21,"Nam",$J$10:$J$21,"&gt;=40")</f>
        <v>0</v>
      </c>
      <c r="F43" s="53" t="s">
        <v>259</v>
      </c>
      <c r="G43" s="54">
        <f t="shared" si="1"/>
        <v>2</v>
      </c>
      <c r="H43" s="43"/>
      <c r="I43" s="42"/>
      <c r="J43" s="140"/>
      <c r="K43" s="43"/>
      <c r="L43" s="43"/>
      <c r="M43" s="48"/>
      <c r="N43" s="42"/>
      <c r="O43" s="43"/>
    </row>
    <row r="44" spans="1:15" s="18" customFormat="1" ht="15">
      <c r="A44" s="38"/>
      <c r="B44" s="53" t="s">
        <v>260</v>
      </c>
      <c r="C44" s="54">
        <f>COUNTIF($J$10:$J$21,"&gt;=30")-COUNTIF($J$10:$J$21,"&gt;=35")</f>
        <v>0</v>
      </c>
      <c r="D44" s="53" t="s">
        <v>260</v>
      </c>
      <c r="E44" s="54">
        <f>_xlfn.COUNTIFS($G$10:$G$21,"Nam",$J$10:$J$21,"&gt;=30")-_xlfn.COUNTIFS($G$10:$G$21,"Nam",$J$10:$J$21,"&gt;=35")</f>
        <v>0</v>
      </c>
      <c r="F44" s="53" t="s">
        <v>260</v>
      </c>
      <c r="G44" s="54">
        <f t="shared" si="1"/>
        <v>0</v>
      </c>
      <c r="H44" s="43"/>
      <c r="I44" s="42"/>
      <c r="J44" s="140"/>
      <c r="K44" s="43"/>
      <c r="L44" s="43"/>
      <c r="M44" s="48"/>
      <c r="N44" s="42"/>
      <c r="O44" s="43"/>
    </row>
    <row r="45" spans="1:15" s="18" customFormat="1" ht="15">
      <c r="A45" s="38"/>
      <c r="B45" s="53" t="s">
        <v>261</v>
      </c>
      <c r="C45" s="54">
        <f>COUNTIF($J$10:$J$21,"&gt;=20")-COUNTIF($J$10:$J$21,"&gt;=30")</f>
        <v>0</v>
      </c>
      <c r="D45" s="53" t="s">
        <v>261</v>
      </c>
      <c r="E45" s="54">
        <f>_xlfn.COUNTIFS($G$10:$G$21,"Nam",$J$10:$J$21,"&gt;=20")-_xlfn.COUNTIFS($G$10:$G$21,"Nam",$J$10:$J$21,"&gt;=30")</f>
        <v>0</v>
      </c>
      <c r="F45" s="53" t="s">
        <v>261</v>
      </c>
      <c r="G45" s="54">
        <f t="shared" si="1"/>
        <v>0</v>
      </c>
      <c r="H45" s="43"/>
      <c r="I45" s="42"/>
      <c r="J45" s="140"/>
      <c r="K45" s="43"/>
      <c r="L45" s="43"/>
      <c r="M45" s="48"/>
      <c r="N45" s="42"/>
      <c r="O45" s="43"/>
    </row>
    <row r="46" spans="1:15" s="18" customFormat="1" ht="15">
      <c r="A46" s="38"/>
      <c r="B46" s="55" t="s">
        <v>262</v>
      </c>
      <c r="C46" s="119">
        <f>SUM(C39:C45)</f>
        <v>12</v>
      </c>
      <c r="D46" s="55" t="s">
        <v>262</v>
      </c>
      <c r="E46" s="119">
        <f>SUM(E39:E45)</f>
        <v>4</v>
      </c>
      <c r="F46" s="55" t="s">
        <v>262</v>
      </c>
      <c r="G46" s="119">
        <f>SUM(G39:G45)</f>
        <v>8</v>
      </c>
      <c r="H46" s="43"/>
      <c r="I46" s="42"/>
      <c r="J46" s="140"/>
      <c r="K46" s="43"/>
      <c r="L46" s="43"/>
      <c r="M46" s="48"/>
      <c r="N46" s="42"/>
      <c r="O46" s="43"/>
    </row>
    <row r="47" spans="1:15" s="18" customFormat="1" ht="15">
      <c r="A47" s="38"/>
      <c r="B47" s="53"/>
      <c r="C47" s="57"/>
      <c r="D47" s="57"/>
      <c r="E47" s="210">
        <f>E46+G46</f>
        <v>12</v>
      </c>
      <c r="F47" s="211"/>
      <c r="G47" s="211"/>
      <c r="H47" s="43"/>
      <c r="I47" s="42"/>
      <c r="J47" s="140"/>
      <c r="K47" s="43"/>
      <c r="L47" s="43"/>
      <c r="M47" s="48"/>
      <c r="N47" s="42"/>
      <c r="O47" s="43"/>
    </row>
    <row r="48" spans="1:15" s="18" customFormat="1" ht="15">
      <c r="A48" s="38"/>
      <c r="C48" s="49"/>
      <c r="D48" s="49"/>
      <c r="F48" s="39"/>
      <c r="H48" s="43"/>
      <c r="I48" s="42"/>
      <c r="J48" s="140"/>
      <c r="K48" s="43"/>
      <c r="L48" s="43"/>
      <c r="M48" s="48"/>
      <c r="N48" s="42"/>
      <c r="O48" s="43"/>
    </row>
    <row r="49" spans="1:15" s="18" customFormat="1" ht="15">
      <c r="A49" s="38"/>
      <c r="C49" s="49"/>
      <c r="D49" s="49"/>
      <c r="F49" s="39"/>
      <c r="H49" s="43"/>
      <c r="I49" s="42"/>
      <c r="J49" s="140"/>
      <c r="K49" s="43"/>
      <c r="L49" s="43"/>
      <c r="M49" s="48"/>
      <c r="N49" s="42"/>
      <c r="O49" s="43"/>
    </row>
    <row r="50" spans="1:15" ht="18.75">
      <c r="A50" s="73" t="s">
        <v>292</v>
      </c>
      <c r="H50" s="13"/>
      <c r="I50" s="15"/>
      <c r="J50" s="141"/>
      <c r="K50" s="13"/>
      <c r="L50" s="13"/>
      <c r="M50" s="16"/>
      <c r="N50" s="15"/>
      <c r="O50" s="13"/>
    </row>
    <row r="51" spans="1:10" s="18" customFormat="1" ht="19.5" customHeight="1">
      <c r="A51" s="10">
        <v>1</v>
      </c>
      <c r="B51" s="28" t="s">
        <v>244</v>
      </c>
      <c r="C51" s="29" t="s">
        <v>287</v>
      </c>
      <c r="D51" s="30"/>
      <c r="E51" s="29" t="s">
        <v>233</v>
      </c>
      <c r="F51" s="64"/>
      <c r="G51" s="12" t="s">
        <v>57</v>
      </c>
      <c r="H51" s="20"/>
      <c r="I51" s="25" t="s">
        <v>229</v>
      </c>
      <c r="J51" s="137">
        <f ca="1">ROUND((TODAY()-F51)/365,0)</f>
        <v>123</v>
      </c>
    </row>
    <row r="52" spans="1:10" s="18" customFormat="1" ht="19.5" customHeight="1">
      <c r="A52" s="10">
        <v>2</v>
      </c>
      <c r="B52" s="11" t="s">
        <v>285</v>
      </c>
      <c r="C52" s="14" t="s">
        <v>288</v>
      </c>
      <c r="D52" s="23"/>
      <c r="E52" s="14" t="s">
        <v>63</v>
      </c>
      <c r="F52" s="63"/>
      <c r="G52" s="12" t="s">
        <v>59</v>
      </c>
      <c r="H52" s="20"/>
      <c r="I52" s="25" t="s">
        <v>229</v>
      </c>
      <c r="J52" s="137">
        <f ca="1">ROUND((TODAY()-F52)/365,0)</f>
        <v>123</v>
      </c>
    </row>
    <row r="53" spans="1:10" s="18" customFormat="1" ht="19.5" customHeight="1">
      <c r="A53" s="10">
        <v>3</v>
      </c>
      <c r="B53" s="28" t="s">
        <v>7</v>
      </c>
      <c r="C53" s="29" t="s">
        <v>288</v>
      </c>
      <c r="D53" s="30"/>
      <c r="E53" s="29" t="s">
        <v>114</v>
      </c>
      <c r="F53" s="64"/>
      <c r="G53" s="12" t="s">
        <v>59</v>
      </c>
      <c r="H53" s="20"/>
      <c r="I53" s="25" t="s">
        <v>229</v>
      </c>
      <c r="J53" s="137">
        <f ca="1">ROUND((TODAY()-F53)/365,0)</f>
        <v>123</v>
      </c>
    </row>
    <row r="54" spans="1:10" s="18" customFormat="1" ht="19.5" customHeight="1">
      <c r="A54" s="10">
        <v>4</v>
      </c>
      <c r="B54" s="28" t="s">
        <v>243</v>
      </c>
      <c r="C54" s="14" t="s">
        <v>289</v>
      </c>
      <c r="D54" s="23"/>
      <c r="E54" s="14" t="s">
        <v>63</v>
      </c>
      <c r="F54" s="63"/>
      <c r="G54" s="12" t="s">
        <v>59</v>
      </c>
      <c r="H54" s="20"/>
      <c r="I54" s="25" t="s">
        <v>228</v>
      </c>
      <c r="J54" s="137">
        <f aca="true" ca="1" t="shared" si="2" ref="J54:J61">ROUND((TODAY()-F54)/365,0)</f>
        <v>123</v>
      </c>
    </row>
    <row r="55" spans="1:10" s="18" customFormat="1" ht="19.5" customHeight="1">
      <c r="A55" s="10">
        <v>5</v>
      </c>
      <c r="B55" s="11" t="s">
        <v>246</v>
      </c>
      <c r="C55" s="14" t="s">
        <v>290</v>
      </c>
      <c r="D55" s="23"/>
      <c r="E55" s="14" t="s">
        <v>233</v>
      </c>
      <c r="F55" s="63"/>
      <c r="G55" s="12" t="s">
        <v>59</v>
      </c>
      <c r="H55" s="20"/>
      <c r="I55" s="25" t="s">
        <v>229</v>
      </c>
      <c r="J55" s="137">
        <f ca="1" t="shared" si="2"/>
        <v>123</v>
      </c>
    </row>
    <row r="56" spans="1:10" s="18" customFormat="1" ht="19.5" customHeight="1">
      <c r="A56" s="10">
        <v>6</v>
      </c>
      <c r="B56" s="28" t="s">
        <v>245</v>
      </c>
      <c r="C56" s="29" t="s">
        <v>290</v>
      </c>
      <c r="D56" s="30"/>
      <c r="E56" s="14" t="s">
        <v>233</v>
      </c>
      <c r="F56" s="64"/>
      <c r="G56" s="12" t="s">
        <v>59</v>
      </c>
      <c r="H56" s="20"/>
      <c r="I56" s="25" t="s">
        <v>229</v>
      </c>
      <c r="J56" s="137">
        <f ca="1" t="shared" si="2"/>
        <v>123</v>
      </c>
    </row>
    <row r="57" spans="1:10" s="18" customFormat="1" ht="19.5" customHeight="1">
      <c r="A57" s="10">
        <v>7</v>
      </c>
      <c r="B57" s="11" t="s">
        <v>186</v>
      </c>
      <c r="C57" s="14" t="s">
        <v>291</v>
      </c>
      <c r="D57" s="23"/>
      <c r="E57" s="14" t="s">
        <v>233</v>
      </c>
      <c r="F57" s="63"/>
      <c r="G57" s="12" t="s">
        <v>59</v>
      </c>
      <c r="H57" s="20"/>
      <c r="I57" s="25" t="s">
        <v>229</v>
      </c>
      <c r="J57" s="137">
        <f ca="1" t="shared" si="2"/>
        <v>123</v>
      </c>
    </row>
    <row r="58" spans="1:10" s="18" customFormat="1" ht="19.5" customHeight="1">
      <c r="A58" s="10">
        <v>8</v>
      </c>
      <c r="B58" s="28" t="s">
        <v>247</v>
      </c>
      <c r="C58" s="14" t="s">
        <v>291</v>
      </c>
      <c r="D58" s="30"/>
      <c r="E58" s="14" t="s">
        <v>233</v>
      </c>
      <c r="F58" s="64"/>
      <c r="G58" s="12" t="s">
        <v>59</v>
      </c>
      <c r="H58" s="20"/>
      <c r="I58" s="25" t="s">
        <v>229</v>
      </c>
      <c r="J58" s="137">
        <f ca="1">ROUND((TODAY()-F58)/365,0)</f>
        <v>123</v>
      </c>
    </row>
    <row r="59" spans="1:10" s="18" customFormat="1" ht="19.5" customHeight="1">
      <c r="A59" s="10">
        <v>9</v>
      </c>
      <c r="B59" s="28" t="s">
        <v>248</v>
      </c>
      <c r="C59" s="14" t="s">
        <v>291</v>
      </c>
      <c r="D59" s="30"/>
      <c r="E59" s="14" t="s">
        <v>233</v>
      </c>
      <c r="F59" s="64"/>
      <c r="G59" s="12" t="s">
        <v>59</v>
      </c>
      <c r="H59" s="20"/>
      <c r="I59" s="25" t="s">
        <v>229</v>
      </c>
      <c r="J59" s="137">
        <f ca="1">ROUND((TODAY()-F59)/365,0)</f>
        <v>123</v>
      </c>
    </row>
    <row r="60" spans="1:10" s="18" customFormat="1" ht="19.5" customHeight="1">
      <c r="A60" s="10">
        <v>10</v>
      </c>
      <c r="B60" s="28" t="s">
        <v>286</v>
      </c>
      <c r="C60" s="14" t="s">
        <v>291</v>
      </c>
      <c r="D60" s="30"/>
      <c r="E60" s="14" t="s">
        <v>233</v>
      </c>
      <c r="F60" s="64"/>
      <c r="G60" s="12" t="s">
        <v>57</v>
      </c>
      <c r="H60" s="20"/>
      <c r="I60" s="25" t="s">
        <v>229</v>
      </c>
      <c r="J60" s="137">
        <f ca="1" t="shared" si="2"/>
        <v>123</v>
      </c>
    </row>
    <row r="61" spans="1:10" s="18" customFormat="1" ht="19.5" customHeight="1">
      <c r="A61" s="10">
        <v>11</v>
      </c>
      <c r="B61" s="28"/>
      <c r="C61" s="29"/>
      <c r="D61" s="30"/>
      <c r="E61" s="14"/>
      <c r="F61" s="64"/>
      <c r="G61" s="12"/>
      <c r="H61" s="20"/>
      <c r="I61" s="25" t="s">
        <v>229</v>
      </c>
      <c r="J61" s="137">
        <f ca="1" t="shared" si="2"/>
        <v>123</v>
      </c>
    </row>
    <row r="62" spans="8:15" ht="14.25">
      <c r="H62" s="13"/>
      <c r="I62" s="15"/>
      <c r="J62" s="141"/>
      <c r="K62" s="13"/>
      <c r="L62" s="13"/>
      <c r="M62" s="16"/>
      <c r="N62" s="15"/>
      <c r="O62" s="13"/>
    </row>
    <row r="63" spans="8:15" ht="14.25">
      <c r="H63" s="13"/>
      <c r="I63" s="15"/>
      <c r="J63" s="141"/>
      <c r="K63" s="13"/>
      <c r="L63" s="13"/>
      <c r="M63" s="16"/>
      <c r="N63" s="15"/>
      <c r="O63" s="13"/>
    </row>
    <row r="64" spans="8:15" ht="14.25">
      <c r="H64" s="13"/>
      <c r="I64" s="15"/>
      <c r="J64" s="141"/>
      <c r="K64" s="13"/>
      <c r="L64" s="13"/>
      <c r="M64" s="16"/>
      <c r="N64" s="15"/>
      <c r="O64" s="13"/>
    </row>
    <row r="65" spans="8:15" ht="14.25">
      <c r="H65" s="13"/>
      <c r="I65" s="15"/>
      <c r="J65" s="141"/>
      <c r="K65" s="13"/>
      <c r="L65" s="13"/>
      <c r="M65" s="16"/>
      <c r="N65" s="15"/>
      <c r="O65" s="13"/>
    </row>
    <row r="66" spans="8:15" ht="14.25">
      <c r="H66" s="13"/>
      <c r="I66" s="15"/>
      <c r="J66" s="141"/>
      <c r="K66" s="13"/>
      <c r="L66" s="13"/>
      <c r="M66" s="16"/>
      <c r="N66" s="15"/>
      <c r="O66" s="13"/>
    </row>
    <row r="67" spans="8:15" ht="14.25">
      <c r="H67" s="13"/>
      <c r="I67" s="15"/>
      <c r="J67" s="141"/>
      <c r="K67" s="13"/>
      <c r="L67" s="13"/>
      <c r="M67" s="16"/>
      <c r="N67" s="15"/>
      <c r="O67" s="13"/>
    </row>
    <row r="68" spans="8:15" ht="14.25">
      <c r="H68" s="13"/>
      <c r="I68" s="15"/>
      <c r="J68" s="141"/>
      <c r="K68" s="13"/>
      <c r="L68" s="13"/>
      <c r="M68" s="16"/>
      <c r="N68" s="15"/>
      <c r="O68" s="13"/>
    </row>
    <row r="69" spans="8:15" ht="14.25">
      <c r="H69" s="13"/>
      <c r="I69" s="15"/>
      <c r="J69" s="141"/>
      <c r="K69" s="13"/>
      <c r="L69" s="13"/>
      <c r="M69" s="16"/>
      <c r="N69" s="15"/>
      <c r="O69" s="13"/>
    </row>
    <row r="70" spans="1:15" ht="12.75">
      <c r="A70"/>
      <c r="C70"/>
      <c r="D70"/>
      <c r="F70"/>
      <c r="H70" s="13"/>
      <c r="I70" s="15"/>
      <c r="J70" s="141"/>
      <c r="K70" s="13"/>
      <c r="L70" s="13"/>
      <c r="M70" s="16"/>
      <c r="N70" s="15"/>
      <c r="O70" s="13"/>
    </row>
    <row r="71" spans="1:15" ht="12.75">
      <c r="A71"/>
      <c r="C71"/>
      <c r="D71"/>
      <c r="F71"/>
      <c r="H71" s="13"/>
      <c r="I71" s="15"/>
      <c r="J71" s="141"/>
      <c r="K71" s="13"/>
      <c r="L71" s="13"/>
      <c r="M71" s="16"/>
      <c r="N71" s="15"/>
      <c r="O71" s="13"/>
    </row>
    <row r="72" spans="1:15" ht="12.75">
      <c r="A72"/>
      <c r="C72"/>
      <c r="D72"/>
      <c r="F72"/>
      <c r="H72" s="13"/>
      <c r="I72" s="15"/>
      <c r="J72" s="141"/>
      <c r="K72" s="13"/>
      <c r="L72" s="13"/>
      <c r="M72" s="16"/>
      <c r="N72" s="15"/>
      <c r="O72" s="13"/>
    </row>
    <row r="73" spans="1:15" ht="12.75">
      <c r="A73"/>
      <c r="C73"/>
      <c r="D73"/>
      <c r="F73"/>
      <c r="H73" s="13"/>
      <c r="I73" s="15"/>
      <c r="J73" s="141"/>
      <c r="K73" s="13"/>
      <c r="L73" s="13"/>
      <c r="M73" s="16"/>
      <c r="N73" s="15"/>
      <c r="O73" s="13"/>
    </row>
    <row r="74" spans="1:15" ht="12.75">
      <c r="A74"/>
      <c r="C74"/>
      <c r="D74"/>
      <c r="F74"/>
      <c r="H74" s="13"/>
      <c r="I74" s="15"/>
      <c r="J74" s="141"/>
      <c r="K74" s="13"/>
      <c r="L74" s="13"/>
      <c r="M74" s="16"/>
      <c r="N74" s="15"/>
      <c r="O74" s="13"/>
    </row>
  </sheetData>
  <sheetProtection/>
  <autoFilter ref="A8:J21"/>
  <mergeCells count="13">
    <mergeCell ref="B38:C38"/>
    <mergeCell ref="D38:E38"/>
    <mergeCell ref="F38:G38"/>
    <mergeCell ref="E47:G47"/>
    <mergeCell ref="B23:C23"/>
    <mergeCell ref="D23:E23"/>
    <mergeCell ref="A6:H6"/>
    <mergeCell ref="A1:C1"/>
    <mergeCell ref="D1:H1"/>
    <mergeCell ref="A2:C2"/>
    <mergeCell ref="D2:H2"/>
    <mergeCell ref="A3:C3"/>
    <mergeCell ref="A5:H5"/>
  </mergeCells>
  <printOptions/>
  <pageMargins left="0.25" right="0.25" top="0.25" bottom="0.25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71"/>
  <sheetViews>
    <sheetView tabSelected="1" zoomScale="124" zoomScaleNormal="124" zoomScalePageLayoutView="0" workbookViewId="0" topLeftCell="A1">
      <selection activeCell="B94" sqref="B94"/>
    </sheetView>
  </sheetViews>
  <sheetFormatPr defaultColWidth="9.140625" defaultRowHeight="12.75"/>
  <cols>
    <col min="1" max="1" width="5.7109375" style="9" customWidth="1"/>
    <col min="2" max="2" width="26.8515625" style="0" customWidth="1"/>
    <col min="3" max="3" width="9.140625" style="8" customWidth="1"/>
    <col min="4" max="4" width="18.140625" style="8" customWidth="1"/>
    <col min="5" max="5" width="7.8515625" style="0" customWidth="1"/>
    <col min="6" max="6" width="10.8515625" style="39" customWidth="1"/>
    <col min="7" max="7" width="6.00390625" style="0" customWidth="1"/>
    <col min="8" max="8" width="15.7109375" style="0" customWidth="1"/>
    <col min="9" max="9" width="14.421875" style="95" hidden="1" customWidth="1"/>
    <col min="10" max="10" width="10.28125" style="82" hidden="1" customWidth="1"/>
  </cols>
  <sheetData>
    <row r="1" spans="1:17" s="3" customFormat="1" ht="16.5">
      <c r="A1" s="203" t="s">
        <v>43</v>
      </c>
      <c r="B1" s="203"/>
      <c r="C1" s="203"/>
      <c r="D1" s="204" t="s">
        <v>44</v>
      </c>
      <c r="E1" s="204"/>
      <c r="F1" s="204"/>
      <c r="G1" s="204"/>
      <c r="H1" s="204"/>
      <c r="I1" s="74"/>
      <c r="J1" s="75"/>
      <c r="K1" s="1"/>
      <c r="L1" s="1"/>
      <c r="M1" s="1"/>
      <c r="N1" s="1"/>
      <c r="O1" s="1"/>
      <c r="P1" s="2"/>
      <c r="Q1" s="2"/>
    </row>
    <row r="2" spans="1:18" s="3" customFormat="1" ht="18.75">
      <c r="A2" s="205" t="s">
        <v>45</v>
      </c>
      <c r="B2" s="205"/>
      <c r="C2" s="205"/>
      <c r="D2" s="206" t="s">
        <v>46</v>
      </c>
      <c r="E2" s="206"/>
      <c r="F2" s="206"/>
      <c r="G2" s="206"/>
      <c r="H2" s="206"/>
      <c r="I2" s="76"/>
      <c r="J2" s="77"/>
      <c r="K2" s="4"/>
      <c r="L2" s="4"/>
      <c r="M2" s="4"/>
      <c r="N2" s="4"/>
      <c r="O2" s="4"/>
      <c r="P2" s="4"/>
      <c r="Q2" s="4"/>
      <c r="R2" s="4"/>
    </row>
    <row r="3" spans="1:17" s="3" customFormat="1" ht="18.75">
      <c r="A3" s="205" t="s">
        <v>47</v>
      </c>
      <c r="B3" s="205"/>
      <c r="C3" s="205"/>
      <c r="D3" s="2"/>
      <c r="E3" s="2"/>
      <c r="F3" s="60"/>
      <c r="G3" s="2"/>
      <c r="H3" s="2"/>
      <c r="I3" s="78"/>
      <c r="J3" s="79"/>
      <c r="K3" s="2"/>
      <c r="L3" s="6"/>
      <c r="M3" s="6"/>
      <c r="N3" s="6"/>
      <c r="O3" s="6"/>
      <c r="P3" s="5"/>
      <c r="Q3" s="2"/>
    </row>
    <row r="4" spans="1:17" s="3" customFormat="1" ht="16.5">
      <c r="A4" s="2"/>
      <c r="B4" s="2"/>
      <c r="C4" s="2"/>
      <c r="D4" s="2"/>
      <c r="E4" s="2"/>
      <c r="F4" s="60"/>
      <c r="G4" s="2"/>
      <c r="H4" s="2"/>
      <c r="I4" s="78"/>
      <c r="J4" s="80"/>
      <c r="K4" s="2"/>
      <c r="L4" s="5"/>
      <c r="M4" s="7"/>
      <c r="N4" s="5"/>
      <c r="O4" s="5"/>
      <c r="P4" s="5"/>
      <c r="Q4" s="2"/>
    </row>
    <row r="5" spans="1:9" ht="18" customHeight="1">
      <c r="A5" s="207" t="s">
        <v>319</v>
      </c>
      <c r="B5" s="207"/>
      <c r="C5" s="207"/>
      <c r="D5" s="207"/>
      <c r="E5" s="207"/>
      <c r="F5" s="207"/>
      <c r="G5" s="207"/>
      <c r="H5" s="207"/>
      <c r="I5" s="81"/>
    </row>
    <row r="6" spans="1:9" ht="18" customHeight="1">
      <c r="A6" s="199"/>
      <c r="B6" s="199"/>
      <c r="C6" s="199"/>
      <c r="D6" s="199"/>
      <c r="E6" s="199"/>
      <c r="F6" s="199"/>
      <c r="G6" s="199"/>
      <c r="H6" s="199"/>
      <c r="I6" s="81"/>
    </row>
    <row r="7" ht="14.25"/>
    <row r="8" spans="1:10" ht="30.75" customHeight="1">
      <c r="A8" s="17" t="s">
        <v>48</v>
      </c>
      <c r="B8" s="17" t="s">
        <v>49</v>
      </c>
      <c r="C8" s="17" t="s">
        <v>50</v>
      </c>
      <c r="D8" s="17" t="s">
        <v>249</v>
      </c>
      <c r="E8" s="17" t="s">
        <v>51</v>
      </c>
      <c r="F8" s="61" t="s">
        <v>252</v>
      </c>
      <c r="G8" s="17" t="s">
        <v>237</v>
      </c>
      <c r="H8" s="17" t="s">
        <v>52</v>
      </c>
      <c r="I8" s="83" t="s">
        <v>53</v>
      </c>
      <c r="J8" s="84" t="s">
        <v>266</v>
      </c>
    </row>
    <row r="9" spans="1:10" ht="14.25">
      <c r="A9" s="52">
        <v>1</v>
      </c>
      <c r="B9" s="52">
        <v>2</v>
      </c>
      <c r="C9" s="52">
        <v>3</v>
      </c>
      <c r="D9" s="52">
        <v>4</v>
      </c>
      <c r="E9" s="52">
        <v>5</v>
      </c>
      <c r="F9" s="62">
        <v>6</v>
      </c>
      <c r="G9" s="52">
        <v>7</v>
      </c>
      <c r="H9" s="52">
        <v>8</v>
      </c>
      <c r="I9" s="85">
        <v>8</v>
      </c>
      <c r="J9" s="82">
        <v>9</v>
      </c>
    </row>
    <row r="10" spans="1:10" s="18" customFormat="1" ht="19.5" customHeight="1">
      <c r="A10" s="200" t="s">
        <v>54</v>
      </c>
      <c r="B10" s="201"/>
      <c r="C10" s="201"/>
      <c r="D10" s="201"/>
      <c r="E10" s="201"/>
      <c r="F10" s="201"/>
      <c r="G10" s="201"/>
      <c r="H10" s="201"/>
      <c r="I10" s="202"/>
      <c r="J10" s="86"/>
    </row>
    <row r="11" spans="1:10" s="149" customFormat="1" ht="27" customHeight="1">
      <c r="A11" s="156">
        <v>3</v>
      </c>
      <c r="B11" s="157" t="s">
        <v>2</v>
      </c>
      <c r="C11" s="158" t="s">
        <v>60</v>
      </c>
      <c r="D11" s="158" t="s">
        <v>1</v>
      </c>
      <c r="E11" s="158" t="s">
        <v>61</v>
      </c>
      <c r="F11" s="181">
        <v>28005</v>
      </c>
      <c r="G11" s="158" t="s">
        <v>57</v>
      </c>
      <c r="H11" s="159"/>
      <c r="I11" s="160" t="s">
        <v>228</v>
      </c>
      <c r="J11" s="148">
        <f ca="1">ROUND((TODAY()-F11)/365,0)</f>
        <v>46</v>
      </c>
    </row>
    <row r="12" spans="1:10" s="149" customFormat="1" ht="19.5" customHeight="1">
      <c r="A12" s="177" t="s">
        <v>62</v>
      </c>
      <c r="B12" s="154"/>
      <c r="C12" s="154"/>
      <c r="D12" s="154"/>
      <c r="E12" s="154"/>
      <c r="F12" s="182"/>
      <c r="G12" s="154"/>
      <c r="H12" s="154"/>
      <c r="I12" s="155"/>
      <c r="J12" s="148"/>
    </row>
    <row r="13" spans="1:10" s="149" customFormat="1" ht="27.75" customHeight="1">
      <c r="A13" s="156">
        <v>1</v>
      </c>
      <c r="B13" s="156" t="s">
        <v>6</v>
      </c>
      <c r="C13" s="158" t="s">
        <v>60</v>
      </c>
      <c r="D13" s="158" t="s">
        <v>76</v>
      </c>
      <c r="E13" s="158" t="s">
        <v>61</v>
      </c>
      <c r="F13" s="181">
        <v>30423</v>
      </c>
      <c r="G13" s="158" t="s">
        <v>57</v>
      </c>
      <c r="H13" s="159"/>
      <c r="I13" s="160" t="s">
        <v>228</v>
      </c>
      <c r="J13" s="148">
        <f aca="true" ca="1" t="shared" si="0" ref="J13:J24">ROUND((TODAY()-F13)/365,0)</f>
        <v>39</v>
      </c>
    </row>
    <row r="14" spans="1:10" s="149" customFormat="1" ht="19.5" customHeight="1">
      <c r="A14" s="156">
        <v>2</v>
      </c>
      <c r="B14" s="157" t="s">
        <v>10</v>
      </c>
      <c r="C14" s="158" t="s">
        <v>60</v>
      </c>
      <c r="D14" s="158" t="s">
        <v>35</v>
      </c>
      <c r="E14" s="158" t="s">
        <v>61</v>
      </c>
      <c r="F14" s="181">
        <v>23537</v>
      </c>
      <c r="G14" s="158" t="s">
        <v>57</v>
      </c>
      <c r="H14" s="159"/>
      <c r="I14" s="160" t="s">
        <v>228</v>
      </c>
      <c r="J14" s="148">
        <f ca="1" t="shared" si="0"/>
        <v>58</v>
      </c>
    </row>
    <row r="15" spans="1:10" s="149" customFormat="1" ht="19.5" customHeight="1">
      <c r="A15" s="156">
        <v>3</v>
      </c>
      <c r="B15" s="157" t="s">
        <v>11</v>
      </c>
      <c r="C15" s="158" t="s">
        <v>60</v>
      </c>
      <c r="D15" s="158" t="s">
        <v>35</v>
      </c>
      <c r="E15" s="158" t="s">
        <v>63</v>
      </c>
      <c r="F15" s="181">
        <v>27713</v>
      </c>
      <c r="G15" s="158" t="s">
        <v>57</v>
      </c>
      <c r="H15" s="159"/>
      <c r="I15" s="160" t="s">
        <v>228</v>
      </c>
      <c r="J15" s="148">
        <f ca="1" t="shared" si="0"/>
        <v>47</v>
      </c>
    </row>
    <row r="16" spans="1:10" s="149" customFormat="1" ht="19.5" customHeight="1">
      <c r="A16" s="156">
        <v>4</v>
      </c>
      <c r="B16" s="157" t="s">
        <v>64</v>
      </c>
      <c r="C16" s="158" t="s">
        <v>60</v>
      </c>
      <c r="D16" s="158"/>
      <c r="E16" s="158" t="s">
        <v>61</v>
      </c>
      <c r="F16" s="181">
        <v>29861</v>
      </c>
      <c r="G16" s="158" t="s">
        <v>59</v>
      </c>
      <c r="H16" s="159"/>
      <c r="I16" s="160" t="s">
        <v>228</v>
      </c>
      <c r="J16" s="148">
        <f ca="1" t="shared" si="0"/>
        <v>41</v>
      </c>
    </row>
    <row r="17" spans="1:10" s="149" customFormat="1" ht="19.5" customHeight="1">
      <c r="A17" s="156">
        <v>5</v>
      </c>
      <c r="B17" s="157" t="s">
        <v>65</v>
      </c>
      <c r="C17" s="158" t="s">
        <v>60</v>
      </c>
      <c r="D17" s="158" t="s">
        <v>35</v>
      </c>
      <c r="E17" s="158" t="s">
        <v>61</v>
      </c>
      <c r="F17" s="181">
        <v>23987</v>
      </c>
      <c r="G17" s="158" t="s">
        <v>57</v>
      </c>
      <c r="H17" s="159"/>
      <c r="I17" s="160" t="s">
        <v>228</v>
      </c>
      <c r="J17" s="148">
        <f ca="1" t="shared" si="0"/>
        <v>57</v>
      </c>
    </row>
    <row r="18" spans="1:10" s="149" customFormat="1" ht="19.5" customHeight="1">
      <c r="A18" s="156">
        <v>6</v>
      </c>
      <c r="B18" s="157" t="s">
        <v>66</v>
      </c>
      <c r="C18" s="158" t="s">
        <v>60</v>
      </c>
      <c r="D18" s="158"/>
      <c r="E18" s="158" t="s">
        <v>61</v>
      </c>
      <c r="F18" s="181">
        <v>31322</v>
      </c>
      <c r="G18" s="158" t="s">
        <v>59</v>
      </c>
      <c r="H18" s="159"/>
      <c r="I18" s="160" t="s">
        <v>228</v>
      </c>
      <c r="J18" s="148">
        <f ca="1" t="shared" si="0"/>
        <v>37</v>
      </c>
    </row>
    <row r="19" spans="1:10" s="149" customFormat="1" ht="19.5" customHeight="1">
      <c r="A19" s="156">
        <v>7</v>
      </c>
      <c r="B19" s="157" t="s">
        <v>67</v>
      </c>
      <c r="C19" s="158" t="s">
        <v>60</v>
      </c>
      <c r="D19" s="158"/>
      <c r="E19" s="158" t="s">
        <v>63</v>
      </c>
      <c r="F19" s="181">
        <v>27225</v>
      </c>
      <c r="G19" s="158" t="s">
        <v>57</v>
      </c>
      <c r="H19" s="159"/>
      <c r="I19" s="160" t="s">
        <v>228</v>
      </c>
      <c r="J19" s="148">
        <f ca="1" t="shared" si="0"/>
        <v>48</v>
      </c>
    </row>
    <row r="20" spans="1:10" s="149" customFormat="1" ht="19.5" customHeight="1">
      <c r="A20" s="156">
        <v>8</v>
      </c>
      <c r="B20" s="157" t="s">
        <v>314</v>
      </c>
      <c r="C20" s="158" t="s">
        <v>60</v>
      </c>
      <c r="D20" s="158" t="s">
        <v>35</v>
      </c>
      <c r="E20" s="158" t="s">
        <v>61</v>
      </c>
      <c r="F20" s="181">
        <v>28414</v>
      </c>
      <c r="G20" s="158" t="s">
        <v>59</v>
      </c>
      <c r="H20" s="159"/>
      <c r="I20" s="160" t="s">
        <v>228</v>
      </c>
      <c r="J20" s="148">
        <f ca="1" t="shared" si="0"/>
        <v>45</v>
      </c>
    </row>
    <row r="21" spans="1:10" s="149" customFormat="1" ht="19.5" customHeight="1">
      <c r="A21" s="156">
        <v>9</v>
      </c>
      <c r="B21" s="157" t="s">
        <v>70</v>
      </c>
      <c r="C21" s="158" t="s">
        <v>60</v>
      </c>
      <c r="D21" s="158"/>
      <c r="E21" s="158" t="s">
        <v>63</v>
      </c>
      <c r="F21" s="183">
        <v>21862</v>
      </c>
      <c r="G21" s="158" t="s">
        <v>57</v>
      </c>
      <c r="H21" s="159"/>
      <c r="I21" s="160" t="s">
        <v>228</v>
      </c>
      <c r="J21" s="148">
        <f ca="1" t="shared" si="0"/>
        <v>63</v>
      </c>
    </row>
    <row r="22" spans="1:10" s="149" customFormat="1" ht="19.5" customHeight="1">
      <c r="A22" s="156">
        <v>10</v>
      </c>
      <c r="B22" s="157" t="s">
        <v>71</v>
      </c>
      <c r="C22" s="158" t="s">
        <v>60</v>
      </c>
      <c r="D22" s="158"/>
      <c r="E22" s="158" t="s">
        <v>63</v>
      </c>
      <c r="F22" s="181">
        <v>24417</v>
      </c>
      <c r="G22" s="158" t="s">
        <v>59</v>
      </c>
      <c r="H22" s="159"/>
      <c r="I22" s="160" t="s">
        <v>228</v>
      </c>
      <c r="J22" s="148">
        <f ca="1">ROUND((TODAY()-F22)/365,0)</f>
        <v>56</v>
      </c>
    </row>
    <row r="23" spans="1:10" s="149" customFormat="1" ht="19.5" customHeight="1">
      <c r="A23" s="156">
        <v>11</v>
      </c>
      <c r="B23" s="157" t="s">
        <v>281</v>
      </c>
      <c r="C23" s="158" t="s">
        <v>60</v>
      </c>
      <c r="D23" s="158"/>
      <c r="E23" s="158" t="s">
        <v>61</v>
      </c>
      <c r="F23" s="181">
        <v>22767</v>
      </c>
      <c r="G23" s="158" t="s">
        <v>57</v>
      </c>
      <c r="H23" s="159"/>
      <c r="I23" s="160" t="s">
        <v>228</v>
      </c>
      <c r="J23" s="148">
        <f ca="1" t="shared" si="0"/>
        <v>60</v>
      </c>
    </row>
    <row r="24" spans="1:10" s="149" customFormat="1" ht="19.5" customHeight="1">
      <c r="A24" s="156">
        <v>12</v>
      </c>
      <c r="B24" s="157" t="s">
        <v>72</v>
      </c>
      <c r="C24" s="158"/>
      <c r="D24" s="158" t="s">
        <v>73</v>
      </c>
      <c r="E24" s="158" t="s">
        <v>74</v>
      </c>
      <c r="F24" s="181">
        <v>28818</v>
      </c>
      <c r="G24" s="158" t="s">
        <v>59</v>
      </c>
      <c r="H24" s="161"/>
      <c r="I24" s="160" t="s">
        <v>228</v>
      </c>
      <c r="J24" s="148">
        <f ca="1" t="shared" si="0"/>
        <v>44</v>
      </c>
    </row>
    <row r="25" spans="1:10" s="149" customFormat="1" ht="19.5" customHeight="1">
      <c r="A25" s="177" t="s">
        <v>75</v>
      </c>
      <c r="B25" s="154"/>
      <c r="C25" s="154"/>
      <c r="D25" s="154"/>
      <c r="E25" s="154"/>
      <c r="F25" s="182"/>
      <c r="G25" s="154"/>
      <c r="H25" s="154"/>
      <c r="I25" s="155"/>
      <c r="J25" s="148"/>
    </row>
    <row r="26" spans="1:10" s="149" customFormat="1" ht="19.5" customHeight="1">
      <c r="A26" s="156">
        <v>1</v>
      </c>
      <c r="B26" s="157" t="s">
        <v>21</v>
      </c>
      <c r="C26" s="158" t="s">
        <v>60</v>
      </c>
      <c r="D26" s="158" t="s">
        <v>13</v>
      </c>
      <c r="E26" s="158" t="s">
        <v>61</v>
      </c>
      <c r="F26" s="181">
        <v>25741</v>
      </c>
      <c r="G26" s="158" t="s">
        <v>57</v>
      </c>
      <c r="H26" s="159"/>
      <c r="I26" s="160" t="s">
        <v>228</v>
      </c>
      <c r="J26" s="148">
        <f ca="1">ROUND((TODAY()-F26)/365,0)</f>
        <v>52</v>
      </c>
    </row>
    <row r="27" spans="1:10" s="149" customFormat="1" ht="19.5" customHeight="1">
      <c r="A27" s="156">
        <v>2</v>
      </c>
      <c r="B27" s="156" t="s">
        <v>77</v>
      </c>
      <c r="C27" s="158" t="s">
        <v>60</v>
      </c>
      <c r="D27" s="158"/>
      <c r="E27" s="158" t="s">
        <v>61</v>
      </c>
      <c r="F27" s="181">
        <v>30909</v>
      </c>
      <c r="G27" s="158" t="s">
        <v>57</v>
      </c>
      <c r="H27" s="159"/>
      <c r="I27" s="160" t="s">
        <v>228</v>
      </c>
      <c r="J27" s="148">
        <f ca="1">ROUND((TODAY()-F27)/365,0)</f>
        <v>38</v>
      </c>
    </row>
    <row r="28" spans="1:10" s="149" customFormat="1" ht="19.5" customHeight="1">
      <c r="A28" s="156">
        <v>3</v>
      </c>
      <c r="B28" s="156" t="s">
        <v>78</v>
      </c>
      <c r="C28" s="158" t="s">
        <v>60</v>
      </c>
      <c r="D28" s="158"/>
      <c r="E28" s="158" t="s">
        <v>61</v>
      </c>
      <c r="F28" s="181">
        <v>28941</v>
      </c>
      <c r="G28" s="158" t="s">
        <v>57</v>
      </c>
      <c r="H28" s="159"/>
      <c r="I28" s="160" t="s">
        <v>228</v>
      </c>
      <c r="J28" s="148">
        <f ca="1">ROUND((TODAY()-F28)/365,0)</f>
        <v>44</v>
      </c>
    </row>
    <row r="29" spans="1:10" s="149" customFormat="1" ht="19.5" customHeight="1">
      <c r="A29" s="156">
        <v>4</v>
      </c>
      <c r="B29" s="162" t="s">
        <v>79</v>
      </c>
      <c r="C29" s="158" t="s">
        <v>60</v>
      </c>
      <c r="D29" s="158"/>
      <c r="E29" s="158" t="s">
        <v>63</v>
      </c>
      <c r="F29" s="181">
        <v>30105</v>
      </c>
      <c r="G29" s="158" t="s">
        <v>57</v>
      </c>
      <c r="H29" s="159"/>
      <c r="I29" s="160" t="s">
        <v>228</v>
      </c>
      <c r="J29" s="148">
        <f ca="1">ROUND((TODAY()-F29)/365,0)</f>
        <v>40</v>
      </c>
    </row>
    <row r="30" spans="1:10" s="149" customFormat="1" ht="19.5" customHeight="1">
      <c r="A30" s="156">
        <v>5</v>
      </c>
      <c r="B30" s="163" t="s">
        <v>80</v>
      </c>
      <c r="C30" s="164"/>
      <c r="D30" s="164" t="s">
        <v>73</v>
      </c>
      <c r="E30" s="164" t="s">
        <v>63</v>
      </c>
      <c r="F30" s="184">
        <v>28166</v>
      </c>
      <c r="G30" s="164" t="s">
        <v>59</v>
      </c>
      <c r="H30" s="165"/>
      <c r="I30" s="160" t="s">
        <v>228</v>
      </c>
      <c r="J30" s="148">
        <f ca="1">ROUND((TODAY()-F30)/365,0)</f>
        <v>46</v>
      </c>
    </row>
    <row r="31" spans="1:10" s="149" customFormat="1" ht="19.5" customHeight="1">
      <c r="A31" s="177" t="s">
        <v>81</v>
      </c>
      <c r="B31" s="154"/>
      <c r="C31" s="154"/>
      <c r="D31" s="154"/>
      <c r="E31" s="154"/>
      <c r="F31" s="182"/>
      <c r="G31" s="154"/>
      <c r="H31" s="154"/>
      <c r="I31" s="155"/>
      <c r="J31" s="148"/>
    </row>
    <row r="32" spans="1:10" s="149" customFormat="1" ht="19.5" customHeight="1">
      <c r="A32" s="156">
        <v>1</v>
      </c>
      <c r="B32" s="162" t="s">
        <v>17</v>
      </c>
      <c r="C32" s="158" t="s">
        <v>55</v>
      </c>
      <c r="D32" s="158" t="s">
        <v>13</v>
      </c>
      <c r="E32" s="158" t="s">
        <v>61</v>
      </c>
      <c r="F32" s="181">
        <v>28043</v>
      </c>
      <c r="G32" s="158" t="s">
        <v>59</v>
      </c>
      <c r="H32" s="159"/>
      <c r="I32" s="160" t="s">
        <v>228</v>
      </c>
      <c r="J32" s="148">
        <f aca="true" ca="1" t="shared" si="1" ref="J32:J42">ROUND((TODAY()-F32)/365,0)</f>
        <v>46</v>
      </c>
    </row>
    <row r="33" spans="1:10" s="149" customFormat="1" ht="19.5" customHeight="1">
      <c r="A33" s="156">
        <v>2</v>
      </c>
      <c r="B33" s="156" t="s">
        <v>82</v>
      </c>
      <c r="C33" s="158" t="s">
        <v>55</v>
      </c>
      <c r="D33" s="158"/>
      <c r="E33" s="158" t="s">
        <v>58</v>
      </c>
      <c r="F33" s="181">
        <v>22003</v>
      </c>
      <c r="G33" s="158" t="s">
        <v>59</v>
      </c>
      <c r="H33" s="159"/>
      <c r="I33" s="160" t="s">
        <v>228</v>
      </c>
      <c r="J33" s="148">
        <f ca="1" t="shared" si="1"/>
        <v>63</v>
      </c>
    </row>
    <row r="34" spans="1:10" s="149" customFormat="1" ht="19.5" customHeight="1">
      <c r="A34" s="156">
        <v>3</v>
      </c>
      <c r="B34" s="156" t="s">
        <v>18</v>
      </c>
      <c r="C34" s="158" t="s">
        <v>60</v>
      </c>
      <c r="D34" s="158"/>
      <c r="E34" s="158" t="s">
        <v>91</v>
      </c>
      <c r="F34" s="181">
        <v>30515</v>
      </c>
      <c r="G34" s="158" t="s">
        <v>59</v>
      </c>
      <c r="H34" s="166" t="s">
        <v>271</v>
      </c>
      <c r="I34" s="160" t="s">
        <v>228</v>
      </c>
      <c r="J34" s="148">
        <f ca="1" t="shared" si="1"/>
        <v>39</v>
      </c>
    </row>
    <row r="35" spans="1:10" s="149" customFormat="1" ht="19.5" customHeight="1">
      <c r="A35" s="156">
        <v>4</v>
      </c>
      <c r="B35" s="156" t="s">
        <v>83</v>
      </c>
      <c r="C35" s="158" t="s">
        <v>60</v>
      </c>
      <c r="D35" s="158"/>
      <c r="E35" s="158" t="s">
        <v>61</v>
      </c>
      <c r="F35" s="181">
        <v>30989</v>
      </c>
      <c r="G35" s="158" t="s">
        <v>59</v>
      </c>
      <c r="H35" s="159"/>
      <c r="I35" s="160" t="s">
        <v>228</v>
      </c>
      <c r="J35" s="148">
        <f ca="1" t="shared" si="1"/>
        <v>38</v>
      </c>
    </row>
    <row r="36" spans="1:10" s="149" customFormat="1" ht="19.5" customHeight="1">
      <c r="A36" s="156">
        <v>5</v>
      </c>
      <c r="B36" s="157" t="s">
        <v>84</v>
      </c>
      <c r="C36" s="158" t="s">
        <v>60</v>
      </c>
      <c r="D36" s="158" t="s">
        <v>254</v>
      </c>
      <c r="E36" s="158" t="s">
        <v>69</v>
      </c>
      <c r="F36" s="181">
        <v>31274</v>
      </c>
      <c r="G36" s="158" t="s">
        <v>57</v>
      </c>
      <c r="H36" s="159"/>
      <c r="I36" s="160" t="s">
        <v>228</v>
      </c>
      <c r="J36" s="148">
        <f ca="1" t="shared" si="1"/>
        <v>37</v>
      </c>
    </row>
    <row r="37" spans="1:10" s="149" customFormat="1" ht="19.5" customHeight="1">
      <c r="A37" s="156">
        <v>6</v>
      </c>
      <c r="B37" s="157" t="s">
        <v>85</v>
      </c>
      <c r="C37" s="158" t="s">
        <v>60</v>
      </c>
      <c r="D37" s="158" t="s">
        <v>35</v>
      </c>
      <c r="E37" s="158" t="s">
        <v>63</v>
      </c>
      <c r="F37" s="181">
        <v>32889</v>
      </c>
      <c r="G37" s="158" t="s">
        <v>57</v>
      </c>
      <c r="H37" s="159"/>
      <c r="I37" s="160" t="s">
        <v>228</v>
      </c>
      <c r="J37" s="148">
        <f ca="1" t="shared" si="1"/>
        <v>33</v>
      </c>
    </row>
    <row r="38" spans="1:10" s="149" customFormat="1" ht="19.5" customHeight="1">
      <c r="A38" s="156">
        <v>7</v>
      </c>
      <c r="B38" s="157" t="s">
        <v>86</v>
      </c>
      <c r="C38" s="158" t="s">
        <v>60</v>
      </c>
      <c r="D38" s="158" t="s">
        <v>35</v>
      </c>
      <c r="E38" s="158" t="s">
        <v>69</v>
      </c>
      <c r="F38" s="181">
        <v>31422</v>
      </c>
      <c r="G38" s="158" t="s">
        <v>57</v>
      </c>
      <c r="H38" s="159"/>
      <c r="I38" s="160" t="s">
        <v>228</v>
      </c>
      <c r="J38" s="148">
        <f ca="1" t="shared" si="1"/>
        <v>37</v>
      </c>
    </row>
    <row r="39" spans="1:10" s="151" customFormat="1" ht="19.5" customHeight="1">
      <c r="A39" s="156">
        <v>8</v>
      </c>
      <c r="B39" s="167" t="s">
        <v>221</v>
      </c>
      <c r="C39" s="168" t="s">
        <v>60</v>
      </c>
      <c r="D39" s="168"/>
      <c r="E39" s="168" t="s">
        <v>63</v>
      </c>
      <c r="F39" s="181">
        <v>33821</v>
      </c>
      <c r="G39" s="168" t="s">
        <v>59</v>
      </c>
      <c r="H39" s="169"/>
      <c r="I39" s="160" t="s">
        <v>236</v>
      </c>
      <c r="J39" s="148">
        <f ca="1">ROUND((TODAY()-F39)/365,0)</f>
        <v>30</v>
      </c>
    </row>
    <row r="40" spans="1:10" s="151" customFormat="1" ht="19.5" customHeight="1">
      <c r="A40" s="156">
        <v>9</v>
      </c>
      <c r="B40" s="167" t="s">
        <v>224</v>
      </c>
      <c r="C40" s="168" t="s">
        <v>60</v>
      </c>
      <c r="D40" s="168"/>
      <c r="E40" s="168" t="s">
        <v>61</v>
      </c>
      <c r="F40" s="181">
        <v>33181</v>
      </c>
      <c r="G40" s="168" t="s">
        <v>59</v>
      </c>
      <c r="H40" s="169"/>
      <c r="I40" s="160" t="s">
        <v>236</v>
      </c>
      <c r="J40" s="148">
        <f ca="1">ROUND((TODAY()-F40)/365,0)</f>
        <v>32</v>
      </c>
    </row>
    <row r="41" spans="1:10" s="151" customFormat="1" ht="19.5" customHeight="1">
      <c r="A41" s="156">
        <v>10</v>
      </c>
      <c r="B41" s="170" t="s">
        <v>279</v>
      </c>
      <c r="C41" s="171" t="s">
        <v>60</v>
      </c>
      <c r="D41" s="158"/>
      <c r="E41" s="158" t="s">
        <v>61</v>
      </c>
      <c r="F41" s="185">
        <v>33306</v>
      </c>
      <c r="G41" s="158" t="s">
        <v>59</v>
      </c>
      <c r="H41" s="169"/>
      <c r="I41" s="160" t="s">
        <v>236</v>
      </c>
      <c r="J41" s="148">
        <f ca="1" t="shared" si="1"/>
        <v>32</v>
      </c>
    </row>
    <row r="42" spans="1:10" s="149" customFormat="1" ht="19.5" customHeight="1">
      <c r="A42" s="156">
        <v>11</v>
      </c>
      <c r="B42" s="156" t="s">
        <v>87</v>
      </c>
      <c r="C42" s="158"/>
      <c r="D42" s="158" t="s">
        <v>73</v>
      </c>
      <c r="E42" s="158" t="s">
        <v>61</v>
      </c>
      <c r="F42" s="181">
        <v>25315</v>
      </c>
      <c r="G42" s="158" t="s">
        <v>57</v>
      </c>
      <c r="H42" s="161"/>
      <c r="I42" s="160" t="s">
        <v>228</v>
      </c>
      <c r="J42" s="148">
        <f ca="1" t="shared" si="1"/>
        <v>53</v>
      </c>
    </row>
    <row r="43" spans="1:10" s="149" customFormat="1" ht="19.5" customHeight="1">
      <c r="A43" s="177" t="s">
        <v>88</v>
      </c>
      <c r="B43" s="154"/>
      <c r="C43" s="154"/>
      <c r="D43" s="154"/>
      <c r="E43" s="154"/>
      <c r="F43" s="182"/>
      <c r="G43" s="154"/>
      <c r="H43" s="154"/>
      <c r="I43" s="155"/>
      <c r="J43" s="148"/>
    </row>
    <row r="44" spans="1:10" s="149" customFormat="1" ht="19.5" customHeight="1">
      <c r="A44" s="156">
        <v>1</v>
      </c>
      <c r="B44" s="156" t="s">
        <v>19</v>
      </c>
      <c r="C44" s="158" t="s">
        <v>55</v>
      </c>
      <c r="D44" s="158" t="s">
        <v>13</v>
      </c>
      <c r="E44" s="158" t="s">
        <v>61</v>
      </c>
      <c r="F44" s="181">
        <v>24393</v>
      </c>
      <c r="G44" s="158" t="s">
        <v>59</v>
      </c>
      <c r="H44" s="159"/>
      <c r="I44" s="160" t="s">
        <v>228</v>
      </c>
      <c r="J44" s="148">
        <f aca="true" ca="1" t="shared" si="2" ref="J44:J67">ROUND((TODAY()-F44)/365,0)</f>
        <v>56</v>
      </c>
    </row>
    <row r="45" spans="1:10" s="149" customFormat="1" ht="19.5" customHeight="1">
      <c r="A45" s="156">
        <v>2</v>
      </c>
      <c r="B45" s="156" t="s">
        <v>90</v>
      </c>
      <c r="C45" s="158" t="s">
        <v>60</v>
      </c>
      <c r="D45" s="158" t="s">
        <v>76</v>
      </c>
      <c r="E45" s="158" t="s">
        <v>61</v>
      </c>
      <c r="F45" s="181">
        <v>31193</v>
      </c>
      <c r="G45" s="158" t="s">
        <v>59</v>
      </c>
      <c r="H45" s="159"/>
      <c r="I45" s="160" t="s">
        <v>228</v>
      </c>
      <c r="J45" s="148">
        <f ca="1" t="shared" si="2"/>
        <v>37</v>
      </c>
    </row>
    <row r="46" spans="1:10" s="149" customFormat="1" ht="19.5" customHeight="1">
      <c r="A46" s="156">
        <v>4</v>
      </c>
      <c r="B46" s="156" t="s">
        <v>20</v>
      </c>
      <c r="C46" s="158" t="s">
        <v>55</v>
      </c>
      <c r="D46" s="158" t="s">
        <v>35</v>
      </c>
      <c r="E46" s="158" t="s">
        <v>61</v>
      </c>
      <c r="F46" s="181">
        <v>24607</v>
      </c>
      <c r="G46" s="158" t="s">
        <v>59</v>
      </c>
      <c r="H46" s="159"/>
      <c r="I46" s="160" t="s">
        <v>228</v>
      </c>
      <c r="J46" s="148">
        <f ca="1" t="shared" si="2"/>
        <v>55</v>
      </c>
    </row>
    <row r="47" spans="1:10" s="149" customFormat="1" ht="19.5" customHeight="1">
      <c r="A47" s="156">
        <v>5</v>
      </c>
      <c r="B47" s="167" t="s">
        <v>30</v>
      </c>
      <c r="C47" s="158" t="s">
        <v>55</v>
      </c>
      <c r="D47" s="158"/>
      <c r="E47" s="158" t="s">
        <v>58</v>
      </c>
      <c r="F47" s="181">
        <v>22456</v>
      </c>
      <c r="G47" s="158" t="s">
        <v>59</v>
      </c>
      <c r="H47" s="161" t="s">
        <v>320</v>
      </c>
      <c r="I47" s="160" t="s">
        <v>228</v>
      </c>
      <c r="J47" s="148">
        <f ca="1" t="shared" si="2"/>
        <v>61</v>
      </c>
    </row>
    <row r="48" spans="1:10" s="149" customFormat="1" ht="19.5" customHeight="1">
      <c r="A48" s="156">
        <v>6</v>
      </c>
      <c r="B48" s="157" t="s">
        <v>89</v>
      </c>
      <c r="C48" s="158" t="s">
        <v>60</v>
      </c>
      <c r="D48" s="158" t="s">
        <v>35</v>
      </c>
      <c r="E48" s="158" t="s">
        <v>61</v>
      </c>
      <c r="F48" s="181">
        <v>29940</v>
      </c>
      <c r="G48" s="158" t="s">
        <v>59</v>
      </c>
      <c r="H48" s="159"/>
      <c r="I48" s="160" t="s">
        <v>228</v>
      </c>
      <c r="J48" s="148">
        <f ca="1" t="shared" si="2"/>
        <v>41</v>
      </c>
    </row>
    <row r="49" spans="1:10" s="149" customFormat="1" ht="19.5" customHeight="1">
      <c r="A49" s="156">
        <v>7</v>
      </c>
      <c r="B49" s="157" t="s">
        <v>92</v>
      </c>
      <c r="C49" s="158" t="s">
        <v>60</v>
      </c>
      <c r="D49" s="158" t="s">
        <v>35</v>
      </c>
      <c r="E49" s="158" t="s">
        <v>61</v>
      </c>
      <c r="F49" s="181">
        <v>24467</v>
      </c>
      <c r="G49" s="158" t="s">
        <v>59</v>
      </c>
      <c r="H49" s="159" t="s">
        <v>320</v>
      </c>
      <c r="I49" s="160" t="s">
        <v>228</v>
      </c>
      <c r="J49" s="148">
        <f ca="1" t="shared" si="2"/>
        <v>56</v>
      </c>
    </row>
    <row r="50" spans="1:10" s="149" customFormat="1" ht="19.5" customHeight="1">
      <c r="A50" s="156">
        <v>8</v>
      </c>
      <c r="B50" s="157" t="s">
        <v>218</v>
      </c>
      <c r="C50" s="158" t="s">
        <v>60</v>
      </c>
      <c r="D50" s="168"/>
      <c r="E50" s="158" t="s">
        <v>61</v>
      </c>
      <c r="F50" s="181">
        <v>29694</v>
      </c>
      <c r="G50" s="158" t="s">
        <v>59</v>
      </c>
      <c r="H50" s="159"/>
      <c r="I50" s="160" t="s">
        <v>228</v>
      </c>
      <c r="J50" s="148">
        <f ca="1" t="shared" si="2"/>
        <v>41</v>
      </c>
    </row>
    <row r="51" spans="1:10" s="149" customFormat="1" ht="19.5" customHeight="1">
      <c r="A51" s="156">
        <v>9</v>
      </c>
      <c r="B51" s="157" t="s">
        <v>93</v>
      </c>
      <c r="C51" s="158" t="s">
        <v>60</v>
      </c>
      <c r="D51" s="168"/>
      <c r="E51" s="158" t="s">
        <v>61</v>
      </c>
      <c r="F51" s="181">
        <v>31887</v>
      </c>
      <c r="G51" s="158" t="s">
        <v>59</v>
      </c>
      <c r="H51" s="159"/>
      <c r="I51" s="160" t="s">
        <v>228</v>
      </c>
      <c r="J51" s="148">
        <f ca="1" t="shared" si="2"/>
        <v>35</v>
      </c>
    </row>
    <row r="52" spans="1:10" s="149" customFormat="1" ht="19.5" customHeight="1">
      <c r="A52" s="156">
        <v>10</v>
      </c>
      <c r="B52" s="157" t="s">
        <v>94</v>
      </c>
      <c r="C52" s="158" t="s">
        <v>60</v>
      </c>
      <c r="D52" s="168"/>
      <c r="E52" s="158" t="s">
        <v>61</v>
      </c>
      <c r="F52" s="181">
        <v>25870</v>
      </c>
      <c r="G52" s="158" t="s">
        <v>59</v>
      </c>
      <c r="H52" s="159"/>
      <c r="I52" s="160" t="s">
        <v>228</v>
      </c>
      <c r="J52" s="148">
        <f ca="1" t="shared" si="2"/>
        <v>52</v>
      </c>
    </row>
    <row r="53" spans="1:10" s="149" customFormat="1" ht="19.5" customHeight="1">
      <c r="A53" s="156">
        <v>11</v>
      </c>
      <c r="B53" s="157" t="s">
        <v>95</v>
      </c>
      <c r="C53" s="158" t="s">
        <v>60</v>
      </c>
      <c r="D53" s="168"/>
      <c r="E53" s="158" t="s">
        <v>61</v>
      </c>
      <c r="F53" s="181">
        <v>28530</v>
      </c>
      <c r="G53" s="158" t="s">
        <v>59</v>
      </c>
      <c r="H53" s="159"/>
      <c r="I53" s="160" t="s">
        <v>228</v>
      </c>
      <c r="J53" s="148">
        <f ca="1" t="shared" si="2"/>
        <v>45</v>
      </c>
    </row>
    <row r="54" spans="1:10" s="149" customFormat="1" ht="19.5" customHeight="1">
      <c r="A54" s="156">
        <v>3</v>
      </c>
      <c r="B54" s="157" t="s">
        <v>96</v>
      </c>
      <c r="C54" s="158" t="s">
        <v>60</v>
      </c>
      <c r="D54" s="158" t="s">
        <v>76</v>
      </c>
      <c r="E54" s="158" t="s">
        <v>61</v>
      </c>
      <c r="F54" s="181">
        <v>30990</v>
      </c>
      <c r="G54" s="158" t="s">
        <v>59</v>
      </c>
      <c r="H54" s="159"/>
      <c r="I54" s="160" t="s">
        <v>228</v>
      </c>
      <c r="J54" s="148">
        <f ca="1">ROUND((TODAY()-F54)/365,0)</f>
        <v>38</v>
      </c>
    </row>
    <row r="55" spans="1:10" s="149" customFormat="1" ht="19.5" customHeight="1">
      <c r="A55" s="156">
        <v>12</v>
      </c>
      <c r="B55" s="157" t="s">
        <v>97</v>
      </c>
      <c r="C55" s="158" t="s">
        <v>60</v>
      </c>
      <c r="D55" s="158"/>
      <c r="E55" s="158" t="s">
        <v>61</v>
      </c>
      <c r="F55" s="181">
        <v>32392</v>
      </c>
      <c r="G55" s="158" t="s">
        <v>59</v>
      </c>
      <c r="H55" s="159"/>
      <c r="I55" s="160" t="s">
        <v>228</v>
      </c>
      <c r="J55" s="148">
        <f ca="1" t="shared" si="2"/>
        <v>34</v>
      </c>
    </row>
    <row r="56" spans="1:10" s="149" customFormat="1" ht="19.5" customHeight="1">
      <c r="A56" s="156">
        <v>13</v>
      </c>
      <c r="B56" s="157" t="s">
        <v>315</v>
      </c>
      <c r="C56" s="158" t="s">
        <v>60</v>
      </c>
      <c r="D56" s="158"/>
      <c r="E56" s="158" t="s">
        <v>61</v>
      </c>
      <c r="F56" s="181">
        <v>32865</v>
      </c>
      <c r="G56" s="158" t="s">
        <v>59</v>
      </c>
      <c r="H56" s="159"/>
      <c r="I56" s="160" t="s">
        <v>228</v>
      </c>
      <c r="J56" s="148">
        <f ca="1" t="shared" si="2"/>
        <v>33</v>
      </c>
    </row>
    <row r="57" spans="1:10" s="149" customFormat="1" ht="19.5" customHeight="1">
      <c r="A57" s="156">
        <v>14</v>
      </c>
      <c r="B57" s="157" t="s">
        <v>99</v>
      </c>
      <c r="C57" s="158" t="s">
        <v>60</v>
      </c>
      <c r="D57" s="158"/>
      <c r="E57" s="158" t="s">
        <v>61</v>
      </c>
      <c r="F57" s="181">
        <v>31684</v>
      </c>
      <c r="G57" s="158" t="s">
        <v>59</v>
      </c>
      <c r="H57" s="159"/>
      <c r="I57" s="160" t="s">
        <v>228</v>
      </c>
      <c r="J57" s="148">
        <f ca="1" t="shared" si="2"/>
        <v>36</v>
      </c>
    </row>
    <row r="58" spans="1:10" s="149" customFormat="1" ht="19.5" customHeight="1">
      <c r="A58" s="156">
        <v>15</v>
      </c>
      <c r="B58" s="157" t="s">
        <v>100</v>
      </c>
      <c r="C58" s="158" t="s">
        <v>60</v>
      </c>
      <c r="D58" s="168"/>
      <c r="E58" s="158" t="s">
        <v>63</v>
      </c>
      <c r="F58" s="181">
        <v>30641</v>
      </c>
      <c r="G58" s="158" t="s">
        <v>59</v>
      </c>
      <c r="H58" s="159"/>
      <c r="I58" s="160" t="s">
        <v>228</v>
      </c>
      <c r="J58" s="148">
        <f ca="1" t="shared" si="2"/>
        <v>39</v>
      </c>
    </row>
    <row r="59" spans="1:10" s="149" customFormat="1" ht="19.5" customHeight="1">
      <c r="A59" s="156">
        <v>16</v>
      </c>
      <c r="B59" s="157" t="s">
        <v>101</v>
      </c>
      <c r="C59" s="158" t="s">
        <v>60</v>
      </c>
      <c r="D59" s="168"/>
      <c r="E59" s="168" t="s">
        <v>61</v>
      </c>
      <c r="F59" s="181">
        <v>30749</v>
      </c>
      <c r="G59" s="158" t="s">
        <v>59</v>
      </c>
      <c r="H59" s="159"/>
      <c r="I59" s="160" t="s">
        <v>228</v>
      </c>
      <c r="J59" s="148">
        <f ca="1" t="shared" si="2"/>
        <v>39</v>
      </c>
    </row>
    <row r="60" spans="1:10" s="151" customFormat="1" ht="19.5" customHeight="1">
      <c r="A60" s="156">
        <v>17</v>
      </c>
      <c r="B60" s="167" t="s">
        <v>102</v>
      </c>
      <c r="C60" s="168" t="s">
        <v>60</v>
      </c>
      <c r="D60" s="168"/>
      <c r="E60" s="168" t="s">
        <v>63</v>
      </c>
      <c r="F60" s="181">
        <v>33314</v>
      </c>
      <c r="G60" s="168" t="s">
        <v>59</v>
      </c>
      <c r="H60" s="169"/>
      <c r="I60" s="160" t="s">
        <v>228</v>
      </c>
      <c r="J60" s="148">
        <f ca="1" t="shared" si="2"/>
        <v>32</v>
      </c>
    </row>
    <row r="61" spans="1:10" s="149" customFormat="1" ht="19.5" customHeight="1">
      <c r="A61" s="156">
        <v>18</v>
      </c>
      <c r="B61" s="157" t="s">
        <v>103</v>
      </c>
      <c r="C61" s="168" t="s">
        <v>60</v>
      </c>
      <c r="D61" s="158"/>
      <c r="E61" s="158" t="s">
        <v>61</v>
      </c>
      <c r="F61" s="181">
        <v>26493</v>
      </c>
      <c r="G61" s="158" t="s">
        <v>59</v>
      </c>
      <c r="H61" s="161"/>
      <c r="I61" s="160" t="s">
        <v>228</v>
      </c>
      <c r="J61" s="148">
        <f ca="1" t="shared" si="2"/>
        <v>50</v>
      </c>
    </row>
    <row r="62" spans="1:10" s="149" customFormat="1" ht="19.5" customHeight="1">
      <c r="A62" s="156">
        <v>19</v>
      </c>
      <c r="B62" s="157" t="s">
        <v>142</v>
      </c>
      <c r="C62" s="158" t="s">
        <v>60</v>
      </c>
      <c r="D62" s="158"/>
      <c r="E62" s="158" t="s">
        <v>69</v>
      </c>
      <c r="F62" s="181">
        <v>27835</v>
      </c>
      <c r="G62" s="158" t="s">
        <v>59</v>
      </c>
      <c r="H62" s="161"/>
      <c r="I62" s="160" t="s">
        <v>228</v>
      </c>
      <c r="J62" s="148">
        <f ca="1" t="shared" si="2"/>
        <v>47</v>
      </c>
    </row>
    <row r="63" spans="1:10" s="151" customFormat="1" ht="19.5" customHeight="1">
      <c r="A63" s="156">
        <v>20</v>
      </c>
      <c r="B63" s="167" t="s">
        <v>240</v>
      </c>
      <c r="C63" s="168" t="s">
        <v>60</v>
      </c>
      <c r="D63" s="168"/>
      <c r="E63" s="168" t="s">
        <v>61</v>
      </c>
      <c r="F63" s="181">
        <v>32266</v>
      </c>
      <c r="G63" s="168" t="s">
        <v>59</v>
      </c>
      <c r="H63" s="169"/>
      <c r="I63" s="160" t="s">
        <v>236</v>
      </c>
      <c r="J63" s="148">
        <f ca="1" t="shared" si="2"/>
        <v>34</v>
      </c>
    </row>
    <row r="64" spans="1:10" s="149" customFormat="1" ht="19.5" customHeight="1">
      <c r="A64" s="156">
        <v>21</v>
      </c>
      <c r="B64" s="167" t="s">
        <v>241</v>
      </c>
      <c r="C64" s="168" t="s">
        <v>60</v>
      </c>
      <c r="D64" s="168"/>
      <c r="E64" s="168" t="s">
        <v>63</v>
      </c>
      <c r="F64" s="181">
        <v>34380</v>
      </c>
      <c r="G64" s="168" t="s">
        <v>59</v>
      </c>
      <c r="H64" s="169"/>
      <c r="I64" s="160" t="s">
        <v>236</v>
      </c>
      <c r="J64" s="148">
        <f ca="1" t="shared" si="2"/>
        <v>29</v>
      </c>
    </row>
    <row r="65" spans="1:10" s="149" customFormat="1" ht="19.5" customHeight="1">
      <c r="A65" s="156">
        <v>22</v>
      </c>
      <c r="B65" s="157" t="s">
        <v>148</v>
      </c>
      <c r="C65" s="158" t="s">
        <v>60</v>
      </c>
      <c r="D65" s="158"/>
      <c r="E65" s="158" t="s">
        <v>63</v>
      </c>
      <c r="F65" s="181">
        <v>30366</v>
      </c>
      <c r="G65" s="158" t="s">
        <v>59</v>
      </c>
      <c r="H65" s="161"/>
      <c r="I65" s="160" t="s">
        <v>228</v>
      </c>
      <c r="J65" s="148">
        <f ca="1" t="shared" si="2"/>
        <v>40</v>
      </c>
    </row>
    <row r="66" spans="1:10" s="149" customFormat="1" ht="19.5" customHeight="1">
      <c r="A66" s="156">
        <v>23</v>
      </c>
      <c r="B66" s="157" t="s">
        <v>36</v>
      </c>
      <c r="C66" s="158" t="s">
        <v>55</v>
      </c>
      <c r="D66" s="158"/>
      <c r="E66" s="158" t="s">
        <v>58</v>
      </c>
      <c r="F66" s="184">
        <v>23433</v>
      </c>
      <c r="G66" s="158" t="s">
        <v>59</v>
      </c>
      <c r="H66" s="161"/>
      <c r="I66" s="160" t="s">
        <v>228</v>
      </c>
      <c r="J66" s="148">
        <f ca="1">ROUND((TODAY()-F66)/365,0)</f>
        <v>59</v>
      </c>
    </row>
    <row r="67" spans="1:10" s="149" customFormat="1" ht="19.5" customHeight="1">
      <c r="A67" s="156">
        <v>24</v>
      </c>
      <c r="B67" s="157" t="s">
        <v>216</v>
      </c>
      <c r="C67" s="158"/>
      <c r="D67" s="158" t="s">
        <v>73</v>
      </c>
      <c r="E67" s="158" t="s">
        <v>63</v>
      </c>
      <c r="F67" s="181">
        <v>29632</v>
      </c>
      <c r="G67" s="158" t="s">
        <v>59</v>
      </c>
      <c r="H67" s="161"/>
      <c r="I67" s="160" t="s">
        <v>236</v>
      </c>
      <c r="J67" s="148">
        <f ca="1" t="shared" si="2"/>
        <v>42</v>
      </c>
    </row>
    <row r="68" spans="1:10" s="149" customFormat="1" ht="19.5" customHeight="1">
      <c r="A68" s="177" t="s">
        <v>104</v>
      </c>
      <c r="B68" s="154"/>
      <c r="C68" s="154"/>
      <c r="D68" s="154"/>
      <c r="E68" s="154"/>
      <c r="F68" s="182"/>
      <c r="G68" s="154"/>
      <c r="H68" s="154"/>
      <c r="I68" s="155"/>
      <c r="J68" s="148"/>
    </row>
    <row r="69" spans="1:10" s="149" customFormat="1" ht="19.5" customHeight="1">
      <c r="A69" s="156">
        <v>1</v>
      </c>
      <c r="B69" s="157" t="s">
        <v>16</v>
      </c>
      <c r="C69" s="158" t="s">
        <v>60</v>
      </c>
      <c r="D69" s="158" t="s">
        <v>76</v>
      </c>
      <c r="E69" s="158" t="s">
        <v>61</v>
      </c>
      <c r="F69" s="181">
        <v>27973</v>
      </c>
      <c r="G69" s="158" t="s">
        <v>57</v>
      </c>
      <c r="H69" s="159"/>
      <c r="I69" s="160" t="s">
        <v>228</v>
      </c>
      <c r="J69" s="148">
        <f aca="true" ca="1" t="shared" si="3" ref="J69:J74">ROUND((TODAY()-F69)/365,0)</f>
        <v>46</v>
      </c>
    </row>
    <row r="70" spans="1:10" s="149" customFormat="1" ht="19.5" customHeight="1">
      <c r="A70" s="156">
        <v>2</v>
      </c>
      <c r="B70" s="156" t="s">
        <v>8</v>
      </c>
      <c r="C70" s="158" t="s">
        <v>60</v>
      </c>
      <c r="D70" s="158"/>
      <c r="E70" s="168" t="s">
        <v>61</v>
      </c>
      <c r="F70" s="181">
        <v>29787</v>
      </c>
      <c r="G70" s="158" t="s">
        <v>57</v>
      </c>
      <c r="H70" s="159"/>
      <c r="I70" s="160" t="s">
        <v>228</v>
      </c>
      <c r="J70" s="148">
        <f ca="1" t="shared" si="3"/>
        <v>41</v>
      </c>
    </row>
    <row r="71" spans="1:10" s="149" customFormat="1" ht="19.5" customHeight="1">
      <c r="A71" s="156">
        <v>3</v>
      </c>
      <c r="B71" s="156" t="s">
        <v>106</v>
      </c>
      <c r="C71" s="158" t="s">
        <v>60</v>
      </c>
      <c r="D71" s="158"/>
      <c r="E71" s="158" t="s">
        <v>61</v>
      </c>
      <c r="F71" s="181">
        <v>29586</v>
      </c>
      <c r="G71" s="158" t="s">
        <v>59</v>
      </c>
      <c r="H71" s="159"/>
      <c r="I71" s="160" t="s">
        <v>228</v>
      </c>
      <c r="J71" s="148">
        <f ca="1" t="shared" si="3"/>
        <v>42</v>
      </c>
    </row>
    <row r="72" spans="1:10" s="149" customFormat="1" ht="19.5" customHeight="1">
      <c r="A72" s="156">
        <v>4</v>
      </c>
      <c r="B72" s="156" t="s">
        <v>107</v>
      </c>
      <c r="C72" s="158" t="s">
        <v>60</v>
      </c>
      <c r="D72" s="158"/>
      <c r="E72" s="158" t="s">
        <v>61</v>
      </c>
      <c r="F72" s="181">
        <v>32240</v>
      </c>
      <c r="G72" s="158" t="s">
        <v>59</v>
      </c>
      <c r="H72" s="159"/>
      <c r="I72" s="160" t="s">
        <v>228</v>
      </c>
      <c r="J72" s="148">
        <f ca="1" t="shared" si="3"/>
        <v>34</v>
      </c>
    </row>
    <row r="73" spans="1:10" s="151" customFormat="1" ht="19.5" customHeight="1">
      <c r="A73" s="156">
        <v>5</v>
      </c>
      <c r="B73" s="162" t="s">
        <v>225</v>
      </c>
      <c r="C73" s="168" t="s">
        <v>60</v>
      </c>
      <c r="D73" s="168"/>
      <c r="E73" s="168" t="s">
        <v>91</v>
      </c>
      <c r="F73" s="181">
        <v>31320</v>
      </c>
      <c r="G73" s="168" t="s">
        <v>57</v>
      </c>
      <c r="H73" s="172"/>
      <c r="I73" s="160" t="s">
        <v>236</v>
      </c>
      <c r="J73" s="148">
        <f ca="1" t="shared" si="3"/>
        <v>37</v>
      </c>
    </row>
    <row r="74" spans="1:10" s="151" customFormat="1" ht="19.5" customHeight="1">
      <c r="A74" s="156">
        <v>6</v>
      </c>
      <c r="B74" s="162" t="s">
        <v>219</v>
      </c>
      <c r="C74" s="168"/>
      <c r="D74" s="168"/>
      <c r="E74" s="168" t="s">
        <v>74</v>
      </c>
      <c r="F74" s="181">
        <v>33151</v>
      </c>
      <c r="G74" s="168" t="s">
        <v>59</v>
      </c>
      <c r="H74" s="169"/>
      <c r="I74" s="160" t="s">
        <v>228</v>
      </c>
      <c r="J74" s="148">
        <f ca="1" t="shared" si="3"/>
        <v>32</v>
      </c>
    </row>
    <row r="75" spans="1:10" s="149" customFormat="1" ht="19.5" customHeight="1">
      <c r="A75" s="177" t="s">
        <v>108</v>
      </c>
      <c r="B75" s="154"/>
      <c r="C75" s="154"/>
      <c r="D75" s="154"/>
      <c r="E75" s="154"/>
      <c r="F75" s="182"/>
      <c r="G75" s="154"/>
      <c r="H75" s="154"/>
      <c r="I75" s="155"/>
      <c r="J75" s="148"/>
    </row>
    <row r="76" spans="1:10" s="149" customFormat="1" ht="19.5" customHeight="1">
      <c r="A76" s="156">
        <v>1</v>
      </c>
      <c r="B76" s="157" t="s">
        <v>22</v>
      </c>
      <c r="C76" s="158" t="s">
        <v>55</v>
      </c>
      <c r="D76" s="158" t="s">
        <v>13</v>
      </c>
      <c r="E76" s="158" t="s">
        <v>61</v>
      </c>
      <c r="F76" s="181">
        <v>26983</v>
      </c>
      <c r="G76" s="158" t="s">
        <v>59</v>
      </c>
      <c r="H76" s="159"/>
      <c r="I76" s="160" t="s">
        <v>228</v>
      </c>
      <c r="J76" s="148">
        <f aca="true" ca="1" t="shared" si="4" ref="J76:J86">ROUND((TODAY()-F76)/365,0)</f>
        <v>49</v>
      </c>
    </row>
    <row r="77" spans="1:10" s="149" customFormat="1" ht="19.5" customHeight="1">
      <c r="A77" s="156">
        <v>2</v>
      </c>
      <c r="B77" s="156" t="s">
        <v>24</v>
      </c>
      <c r="C77" s="158" t="s">
        <v>60</v>
      </c>
      <c r="D77" s="158" t="s">
        <v>76</v>
      </c>
      <c r="E77" s="158" t="s">
        <v>61</v>
      </c>
      <c r="F77" s="181">
        <v>28267</v>
      </c>
      <c r="G77" s="158" t="s">
        <v>59</v>
      </c>
      <c r="H77" s="159"/>
      <c r="I77" s="160" t="s">
        <v>228</v>
      </c>
      <c r="J77" s="148">
        <f ca="1">ROUND((TODAY()-F77)/365,0)</f>
        <v>45</v>
      </c>
    </row>
    <row r="78" spans="1:10" s="149" customFormat="1" ht="19.5" customHeight="1">
      <c r="A78" s="156">
        <v>3</v>
      </c>
      <c r="B78" s="156" t="s">
        <v>23</v>
      </c>
      <c r="C78" s="158" t="s">
        <v>60</v>
      </c>
      <c r="D78" s="158" t="s">
        <v>35</v>
      </c>
      <c r="E78" s="158" t="s">
        <v>61</v>
      </c>
      <c r="F78" s="181">
        <v>30341</v>
      </c>
      <c r="G78" s="158" t="s">
        <v>59</v>
      </c>
      <c r="H78" s="159"/>
      <c r="I78" s="160" t="s">
        <v>228</v>
      </c>
      <c r="J78" s="148">
        <f ca="1" t="shared" si="4"/>
        <v>40</v>
      </c>
    </row>
    <row r="79" spans="1:10" s="149" customFormat="1" ht="19.5" customHeight="1">
      <c r="A79" s="156">
        <v>4</v>
      </c>
      <c r="B79" s="156" t="s">
        <v>109</v>
      </c>
      <c r="C79" s="158" t="s">
        <v>60</v>
      </c>
      <c r="D79" s="158"/>
      <c r="E79" s="158" t="s">
        <v>61</v>
      </c>
      <c r="F79" s="181">
        <v>22810</v>
      </c>
      <c r="G79" s="158" t="s">
        <v>57</v>
      </c>
      <c r="H79" s="159"/>
      <c r="I79" s="160" t="s">
        <v>228</v>
      </c>
      <c r="J79" s="148">
        <f ca="1" t="shared" si="4"/>
        <v>60</v>
      </c>
    </row>
    <row r="80" spans="1:10" s="149" customFormat="1" ht="19.5" customHeight="1">
      <c r="A80" s="156">
        <v>5</v>
      </c>
      <c r="B80" s="156" t="s">
        <v>110</v>
      </c>
      <c r="C80" s="158" t="s">
        <v>60</v>
      </c>
      <c r="D80" s="158"/>
      <c r="E80" s="158" t="s">
        <v>61</v>
      </c>
      <c r="F80" s="181">
        <v>29107</v>
      </c>
      <c r="G80" s="158" t="s">
        <v>59</v>
      </c>
      <c r="H80" s="159"/>
      <c r="I80" s="160" t="s">
        <v>228</v>
      </c>
      <c r="J80" s="148">
        <f ca="1" t="shared" si="4"/>
        <v>43</v>
      </c>
    </row>
    <row r="81" spans="1:10" s="149" customFormat="1" ht="19.5" customHeight="1">
      <c r="A81" s="156">
        <v>6</v>
      </c>
      <c r="B81" s="156" t="s">
        <v>111</v>
      </c>
      <c r="C81" s="158" t="s">
        <v>60</v>
      </c>
      <c r="D81" s="158"/>
      <c r="E81" s="158" t="s">
        <v>61</v>
      </c>
      <c r="F81" s="181">
        <v>32190</v>
      </c>
      <c r="G81" s="158" t="s">
        <v>59</v>
      </c>
      <c r="H81" s="159"/>
      <c r="I81" s="160" t="s">
        <v>228</v>
      </c>
      <c r="J81" s="148">
        <f ca="1" t="shared" si="4"/>
        <v>35</v>
      </c>
    </row>
    <row r="82" spans="1:10" s="149" customFormat="1" ht="19.5" customHeight="1">
      <c r="A82" s="156">
        <v>7</v>
      </c>
      <c r="B82" s="156" t="s">
        <v>227</v>
      </c>
      <c r="C82" s="158" t="s">
        <v>60</v>
      </c>
      <c r="D82" s="168"/>
      <c r="E82" s="158" t="s">
        <v>61</v>
      </c>
      <c r="F82" s="181">
        <v>27763</v>
      </c>
      <c r="G82" s="158" t="s">
        <v>59</v>
      </c>
      <c r="H82" s="159"/>
      <c r="I82" s="160" t="s">
        <v>228</v>
      </c>
      <c r="J82" s="148">
        <f ca="1" t="shared" si="4"/>
        <v>47</v>
      </c>
    </row>
    <row r="83" spans="1:10" s="149" customFormat="1" ht="19.5" customHeight="1">
      <c r="A83" s="156">
        <v>8</v>
      </c>
      <c r="B83" s="156" t="s">
        <v>234</v>
      </c>
      <c r="C83" s="158" t="s">
        <v>60</v>
      </c>
      <c r="D83" s="168"/>
      <c r="E83" s="158" t="s">
        <v>61</v>
      </c>
      <c r="F83" s="181">
        <v>32945</v>
      </c>
      <c r="G83" s="158" t="s">
        <v>59</v>
      </c>
      <c r="H83" s="159"/>
      <c r="I83" s="160" t="s">
        <v>236</v>
      </c>
      <c r="J83" s="148">
        <f ca="1" t="shared" si="4"/>
        <v>33</v>
      </c>
    </row>
    <row r="84" spans="1:10" s="149" customFormat="1" ht="19.5" customHeight="1">
      <c r="A84" s="156">
        <v>9</v>
      </c>
      <c r="B84" s="156" t="s">
        <v>253</v>
      </c>
      <c r="C84" s="158" t="s">
        <v>60</v>
      </c>
      <c r="D84" s="168"/>
      <c r="E84" s="158" t="s">
        <v>63</v>
      </c>
      <c r="F84" s="181">
        <v>34340</v>
      </c>
      <c r="G84" s="158" t="s">
        <v>57</v>
      </c>
      <c r="H84" s="169"/>
      <c r="I84" s="160" t="s">
        <v>236</v>
      </c>
      <c r="J84" s="148">
        <f ca="1">ROUND((TODAY()-F84)/365,0)</f>
        <v>29</v>
      </c>
    </row>
    <row r="85" spans="1:10" s="149" customFormat="1" ht="19.5" customHeight="1">
      <c r="A85" s="156">
        <v>10</v>
      </c>
      <c r="B85" s="156" t="s">
        <v>293</v>
      </c>
      <c r="C85" s="158" t="s">
        <v>60</v>
      </c>
      <c r="D85" s="168"/>
      <c r="E85" s="158" t="s">
        <v>63</v>
      </c>
      <c r="F85" s="181">
        <v>35132</v>
      </c>
      <c r="G85" s="158" t="s">
        <v>59</v>
      </c>
      <c r="H85" s="169"/>
      <c r="I85" s="160" t="s">
        <v>229</v>
      </c>
      <c r="J85" s="148">
        <f ca="1" t="shared" si="4"/>
        <v>27</v>
      </c>
    </row>
    <row r="86" spans="1:10" s="149" customFormat="1" ht="19.5" customHeight="1">
      <c r="A86" s="156">
        <v>11</v>
      </c>
      <c r="B86" s="156" t="s">
        <v>112</v>
      </c>
      <c r="C86" s="158"/>
      <c r="D86" s="158" t="s">
        <v>113</v>
      </c>
      <c r="E86" s="158" t="s">
        <v>114</v>
      </c>
      <c r="F86" s="181">
        <v>31397</v>
      </c>
      <c r="G86" s="158" t="s">
        <v>59</v>
      </c>
      <c r="H86" s="161"/>
      <c r="I86" s="160" t="s">
        <v>228</v>
      </c>
      <c r="J86" s="148">
        <f ca="1" t="shared" si="4"/>
        <v>37</v>
      </c>
    </row>
    <row r="87" spans="1:10" s="149" customFormat="1" ht="19.5" customHeight="1">
      <c r="A87" s="177" t="s">
        <v>115</v>
      </c>
      <c r="B87" s="154"/>
      <c r="C87" s="154"/>
      <c r="D87" s="154"/>
      <c r="E87" s="154"/>
      <c r="F87" s="182"/>
      <c r="G87" s="154"/>
      <c r="H87" s="154"/>
      <c r="I87" s="155"/>
      <c r="J87" s="148"/>
    </row>
    <row r="88" spans="1:10" s="149" customFormat="1" ht="19.5" customHeight="1">
      <c r="A88" s="156">
        <v>1</v>
      </c>
      <c r="B88" s="157" t="s">
        <v>12</v>
      </c>
      <c r="C88" s="158" t="s">
        <v>55</v>
      </c>
      <c r="D88" s="158" t="s">
        <v>13</v>
      </c>
      <c r="E88" s="158" t="s">
        <v>58</v>
      </c>
      <c r="F88" s="181">
        <v>27975</v>
      </c>
      <c r="G88" s="158" t="s">
        <v>57</v>
      </c>
      <c r="H88" s="159"/>
      <c r="I88" s="160" t="s">
        <v>228</v>
      </c>
      <c r="J88" s="148">
        <f aca="true" ca="1" t="shared" si="5" ref="J88:J107">ROUND((TODAY()-F88)/365,0)</f>
        <v>46</v>
      </c>
    </row>
    <row r="89" spans="1:10" s="149" customFormat="1" ht="19.5" customHeight="1">
      <c r="A89" s="156">
        <v>2</v>
      </c>
      <c r="B89" s="156" t="s">
        <v>14</v>
      </c>
      <c r="C89" s="158" t="s">
        <v>60</v>
      </c>
      <c r="D89" s="158" t="s">
        <v>35</v>
      </c>
      <c r="E89" s="158" t="s">
        <v>91</v>
      </c>
      <c r="F89" s="181">
        <v>27439</v>
      </c>
      <c r="G89" s="158" t="s">
        <v>59</v>
      </c>
      <c r="H89" s="159"/>
      <c r="I89" s="160" t="s">
        <v>228</v>
      </c>
      <c r="J89" s="148">
        <f ca="1" t="shared" si="5"/>
        <v>48</v>
      </c>
    </row>
    <row r="90" spans="1:10" s="149" customFormat="1" ht="19.5" customHeight="1">
      <c r="A90" s="156">
        <v>3</v>
      </c>
      <c r="B90" s="157" t="s">
        <v>118</v>
      </c>
      <c r="C90" s="158" t="s">
        <v>55</v>
      </c>
      <c r="D90" s="158"/>
      <c r="E90" s="158" t="s">
        <v>58</v>
      </c>
      <c r="F90" s="181">
        <v>29636</v>
      </c>
      <c r="G90" s="158" t="s">
        <v>59</v>
      </c>
      <c r="H90" s="159"/>
      <c r="I90" s="160" t="s">
        <v>228</v>
      </c>
      <c r="J90" s="148">
        <f ca="1" t="shared" si="5"/>
        <v>42</v>
      </c>
    </row>
    <row r="91" spans="1:10" s="149" customFormat="1" ht="19.5" customHeight="1">
      <c r="A91" s="156">
        <v>4</v>
      </c>
      <c r="B91" s="156" t="s">
        <v>116</v>
      </c>
      <c r="C91" s="158" t="s">
        <v>60</v>
      </c>
      <c r="D91" s="158"/>
      <c r="E91" s="158" t="s">
        <v>61</v>
      </c>
      <c r="F91" s="181">
        <v>29819</v>
      </c>
      <c r="G91" s="158" t="s">
        <v>57</v>
      </c>
      <c r="H91" s="159"/>
      <c r="I91" s="160" t="s">
        <v>228</v>
      </c>
      <c r="J91" s="148">
        <f ca="1" t="shared" si="5"/>
        <v>41</v>
      </c>
    </row>
    <row r="92" spans="1:10" s="149" customFormat="1" ht="19.5" customHeight="1">
      <c r="A92" s="156">
        <v>5</v>
      </c>
      <c r="B92" s="156" t="s">
        <v>117</v>
      </c>
      <c r="C92" s="158" t="s">
        <v>60</v>
      </c>
      <c r="D92" s="158"/>
      <c r="E92" s="158" t="s">
        <v>61</v>
      </c>
      <c r="F92" s="181">
        <v>28537</v>
      </c>
      <c r="G92" s="158" t="s">
        <v>59</v>
      </c>
      <c r="H92" s="159"/>
      <c r="I92" s="160" t="s">
        <v>228</v>
      </c>
      <c r="J92" s="148">
        <f ca="1" t="shared" si="5"/>
        <v>45</v>
      </c>
    </row>
    <row r="93" spans="1:10" s="149" customFormat="1" ht="19.5" customHeight="1">
      <c r="A93" s="156">
        <v>6</v>
      </c>
      <c r="B93" s="156" t="s">
        <v>119</v>
      </c>
      <c r="C93" s="158" t="s">
        <v>60</v>
      </c>
      <c r="D93" s="158"/>
      <c r="E93" s="158" t="s">
        <v>61</v>
      </c>
      <c r="F93" s="181">
        <v>25594</v>
      </c>
      <c r="G93" s="158" t="s">
        <v>57</v>
      </c>
      <c r="H93" s="159"/>
      <c r="I93" s="160" t="s">
        <v>228</v>
      </c>
      <c r="J93" s="148">
        <f ca="1" t="shared" si="5"/>
        <v>53</v>
      </c>
    </row>
    <row r="94" spans="1:10" s="149" customFormat="1" ht="19.5" customHeight="1">
      <c r="A94" s="156">
        <v>7</v>
      </c>
      <c r="B94" s="157" t="s">
        <v>120</v>
      </c>
      <c r="C94" s="158" t="s">
        <v>60</v>
      </c>
      <c r="D94" s="158"/>
      <c r="E94" s="158" t="s">
        <v>58</v>
      </c>
      <c r="F94" s="181">
        <v>29435</v>
      </c>
      <c r="G94" s="158" t="s">
        <v>59</v>
      </c>
      <c r="H94" s="159"/>
      <c r="I94" s="160" t="s">
        <v>228</v>
      </c>
      <c r="J94" s="148">
        <f ca="1" t="shared" si="5"/>
        <v>42</v>
      </c>
    </row>
    <row r="95" spans="1:10" s="149" customFormat="1" ht="19.5" customHeight="1">
      <c r="A95" s="156">
        <v>8</v>
      </c>
      <c r="B95" s="156" t="s">
        <v>121</v>
      </c>
      <c r="C95" s="158" t="s">
        <v>60</v>
      </c>
      <c r="D95" s="158"/>
      <c r="E95" s="158" t="s">
        <v>91</v>
      </c>
      <c r="F95" s="183">
        <v>30560</v>
      </c>
      <c r="G95" s="158" t="s">
        <v>59</v>
      </c>
      <c r="H95" s="159"/>
      <c r="I95" s="160" t="s">
        <v>228</v>
      </c>
      <c r="J95" s="148">
        <f ca="1" t="shared" si="5"/>
        <v>39</v>
      </c>
    </row>
    <row r="96" spans="1:10" s="149" customFormat="1" ht="19.5" customHeight="1">
      <c r="A96" s="156">
        <v>9</v>
      </c>
      <c r="B96" s="157" t="s">
        <v>122</v>
      </c>
      <c r="C96" s="158" t="s">
        <v>60</v>
      </c>
      <c r="D96" s="158" t="s">
        <v>35</v>
      </c>
      <c r="E96" s="158" t="s">
        <v>91</v>
      </c>
      <c r="F96" s="181">
        <v>29553</v>
      </c>
      <c r="G96" s="158" t="s">
        <v>59</v>
      </c>
      <c r="H96" s="159"/>
      <c r="I96" s="160" t="s">
        <v>228</v>
      </c>
      <c r="J96" s="148">
        <f ca="1" t="shared" si="5"/>
        <v>42</v>
      </c>
    </row>
    <row r="97" spans="1:10" s="149" customFormat="1" ht="19.5" customHeight="1">
      <c r="A97" s="156">
        <v>10</v>
      </c>
      <c r="B97" s="157" t="s">
        <v>123</v>
      </c>
      <c r="C97" s="158" t="s">
        <v>60</v>
      </c>
      <c r="D97" s="158"/>
      <c r="E97" s="158" t="s">
        <v>61</v>
      </c>
      <c r="F97" s="181">
        <v>28326</v>
      </c>
      <c r="G97" s="158" t="s">
        <v>57</v>
      </c>
      <c r="H97" s="161"/>
      <c r="I97" s="160" t="s">
        <v>228</v>
      </c>
      <c r="J97" s="148">
        <f ca="1" t="shared" si="5"/>
        <v>45</v>
      </c>
    </row>
    <row r="98" spans="1:10" s="149" customFormat="1" ht="19.5" customHeight="1">
      <c r="A98" s="156">
        <v>11</v>
      </c>
      <c r="B98" s="157" t="s">
        <v>124</v>
      </c>
      <c r="C98" s="158" t="s">
        <v>60</v>
      </c>
      <c r="D98" s="158" t="s">
        <v>35</v>
      </c>
      <c r="E98" s="158" t="s">
        <v>61</v>
      </c>
      <c r="F98" s="181">
        <v>31506</v>
      </c>
      <c r="G98" s="158" t="s">
        <v>59</v>
      </c>
      <c r="H98" s="161"/>
      <c r="I98" s="160" t="s">
        <v>228</v>
      </c>
      <c r="J98" s="148">
        <f ca="1" t="shared" si="5"/>
        <v>36</v>
      </c>
    </row>
    <row r="99" spans="1:10" s="149" customFormat="1" ht="19.5" customHeight="1">
      <c r="A99" s="156">
        <v>12</v>
      </c>
      <c r="B99" s="157" t="s">
        <v>226</v>
      </c>
      <c r="C99" s="158" t="s">
        <v>60</v>
      </c>
      <c r="D99" s="168"/>
      <c r="E99" s="158" t="s">
        <v>61</v>
      </c>
      <c r="F99" s="186">
        <v>33312</v>
      </c>
      <c r="G99" s="158" t="s">
        <v>59</v>
      </c>
      <c r="H99" s="161"/>
      <c r="I99" s="160" t="s">
        <v>236</v>
      </c>
      <c r="J99" s="148">
        <f ca="1" t="shared" si="5"/>
        <v>32</v>
      </c>
    </row>
    <row r="100" spans="1:10" s="149" customFormat="1" ht="19.5" customHeight="1">
      <c r="A100" s="156">
        <v>13</v>
      </c>
      <c r="B100" s="156" t="s">
        <v>147</v>
      </c>
      <c r="C100" s="158" t="s">
        <v>60</v>
      </c>
      <c r="D100" s="158"/>
      <c r="E100" s="158" t="s">
        <v>61</v>
      </c>
      <c r="F100" s="181">
        <v>30065</v>
      </c>
      <c r="G100" s="158" t="s">
        <v>57</v>
      </c>
      <c r="H100" s="161"/>
      <c r="I100" s="160" t="s">
        <v>228</v>
      </c>
      <c r="J100" s="148">
        <f ca="1" t="shared" si="5"/>
        <v>40</v>
      </c>
    </row>
    <row r="101" spans="1:10" s="149" customFormat="1" ht="19.5" customHeight="1">
      <c r="A101" s="156">
        <v>14</v>
      </c>
      <c r="B101" s="157" t="s">
        <v>152</v>
      </c>
      <c r="C101" s="158" t="s">
        <v>60</v>
      </c>
      <c r="D101" s="158"/>
      <c r="E101" s="158" t="s">
        <v>61</v>
      </c>
      <c r="F101" s="187">
        <v>31749</v>
      </c>
      <c r="G101" s="158" t="s">
        <v>59</v>
      </c>
      <c r="H101" s="161"/>
      <c r="I101" s="160" t="s">
        <v>228</v>
      </c>
      <c r="J101" s="148">
        <f ca="1" t="shared" si="5"/>
        <v>36</v>
      </c>
    </row>
    <row r="102" spans="1:10" s="149" customFormat="1" ht="19.5" customHeight="1">
      <c r="A102" s="156">
        <v>15</v>
      </c>
      <c r="B102" s="156" t="s">
        <v>159</v>
      </c>
      <c r="C102" s="158" t="s">
        <v>60</v>
      </c>
      <c r="D102" s="158"/>
      <c r="E102" s="158" t="s">
        <v>61</v>
      </c>
      <c r="F102" s="181">
        <v>27325</v>
      </c>
      <c r="G102" s="158" t="s">
        <v>57</v>
      </c>
      <c r="H102" s="161"/>
      <c r="I102" s="160" t="s">
        <v>228</v>
      </c>
      <c r="J102" s="148">
        <f ca="1" t="shared" si="5"/>
        <v>48</v>
      </c>
    </row>
    <row r="103" spans="1:10" s="149" customFormat="1" ht="19.5" customHeight="1">
      <c r="A103" s="156">
        <v>16</v>
      </c>
      <c r="B103" s="162" t="s">
        <v>242</v>
      </c>
      <c r="C103" s="168" t="s">
        <v>60</v>
      </c>
      <c r="D103" s="168"/>
      <c r="E103" s="168" t="s">
        <v>63</v>
      </c>
      <c r="F103" s="181">
        <v>34447</v>
      </c>
      <c r="G103" s="168" t="s">
        <v>59</v>
      </c>
      <c r="H103" s="169"/>
      <c r="I103" s="160" t="s">
        <v>236</v>
      </c>
      <c r="J103" s="148">
        <f ca="1">ROUND((TODAY()-F103)/365,0)</f>
        <v>28</v>
      </c>
    </row>
    <row r="104" spans="1:10" s="149" customFormat="1" ht="19.5" customHeight="1">
      <c r="A104" s="156">
        <v>17</v>
      </c>
      <c r="B104" s="157" t="s">
        <v>151</v>
      </c>
      <c r="C104" s="158" t="s">
        <v>60</v>
      </c>
      <c r="D104" s="158"/>
      <c r="E104" s="158" t="s">
        <v>61</v>
      </c>
      <c r="F104" s="181">
        <v>27725</v>
      </c>
      <c r="G104" s="158" t="s">
        <v>59</v>
      </c>
      <c r="H104" s="161"/>
      <c r="I104" s="160" t="s">
        <v>228</v>
      </c>
      <c r="J104" s="148">
        <f ca="1">ROUND((TODAY()-F104)/365,0)</f>
        <v>47</v>
      </c>
    </row>
    <row r="105" spans="1:10" s="149" customFormat="1" ht="19.5" customHeight="1">
      <c r="A105" s="156">
        <v>18</v>
      </c>
      <c r="B105" s="170" t="s">
        <v>280</v>
      </c>
      <c r="C105" s="171" t="s">
        <v>60</v>
      </c>
      <c r="D105" s="158"/>
      <c r="E105" s="158" t="s">
        <v>69</v>
      </c>
      <c r="F105" s="173">
        <v>33239</v>
      </c>
      <c r="G105" s="158" t="s">
        <v>57</v>
      </c>
      <c r="H105" s="169"/>
      <c r="I105" s="160" t="s">
        <v>236</v>
      </c>
      <c r="J105" s="148">
        <f ca="1" t="shared" si="5"/>
        <v>32</v>
      </c>
    </row>
    <row r="106" spans="1:10" s="149" customFormat="1" ht="19.5" customHeight="1">
      <c r="A106" s="156">
        <v>19</v>
      </c>
      <c r="B106" s="156" t="s">
        <v>41</v>
      </c>
      <c r="C106" s="171" t="s">
        <v>60</v>
      </c>
      <c r="D106" s="158"/>
      <c r="E106" s="158" t="s">
        <v>61</v>
      </c>
      <c r="F106" s="181">
        <v>31971</v>
      </c>
      <c r="G106" s="158" t="s">
        <v>57</v>
      </c>
      <c r="H106" s="161"/>
      <c r="I106" s="160" t="s">
        <v>228</v>
      </c>
      <c r="J106" s="148">
        <f ca="1">ROUND((TODAY()-F106)/365,0)</f>
        <v>35</v>
      </c>
    </row>
    <row r="107" spans="1:10" s="149" customFormat="1" ht="19.5" customHeight="1">
      <c r="A107" s="156">
        <v>20</v>
      </c>
      <c r="B107" s="157" t="s">
        <v>125</v>
      </c>
      <c r="C107" s="158"/>
      <c r="D107" s="158" t="s">
        <v>113</v>
      </c>
      <c r="E107" s="158" t="s">
        <v>114</v>
      </c>
      <c r="F107" s="181">
        <v>33422</v>
      </c>
      <c r="G107" s="158" t="s">
        <v>59</v>
      </c>
      <c r="H107" s="161"/>
      <c r="I107" s="160" t="s">
        <v>228</v>
      </c>
      <c r="J107" s="148">
        <f ca="1" t="shared" si="5"/>
        <v>31</v>
      </c>
    </row>
    <row r="108" spans="1:10" s="149" customFormat="1" ht="19.5" customHeight="1">
      <c r="A108" s="177" t="s">
        <v>126</v>
      </c>
      <c r="B108" s="154"/>
      <c r="C108" s="154"/>
      <c r="D108" s="154"/>
      <c r="E108" s="154"/>
      <c r="F108" s="182"/>
      <c r="G108" s="154"/>
      <c r="H108" s="154"/>
      <c r="I108" s="155"/>
      <c r="J108" s="148"/>
    </row>
    <row r="109" spans="1:10" s="149" customFormat="1" ht="19.5" customHeight="1">
      <c r="A109" s="156">
        <v>1</v>
      </c>
      <c r="B109" s="157" t="s">
        <v>15</v>
      </c>
      <c r="C109" s="158" t="s">
        <v>60</v>
      </c>
      <c r="D109" s="158" t="s">
        <v>13</v>
      </c>
      <c r="E109" s="158" t="s">
        <v>61</v>
      </c>
      <c r="F109" s="181">
        <v>24668</v>
      </c>
      <c r="G109" s="158" t="s">
        <v>59</v>
      </c>
      <c r="H109" s="159"/>
      <c r="I109" s="160" t="s">
        <v>228</v>
      </c>
      <c r="J109" s="148">
        <f aca="true" ca="1" t="shared" si="6" ref="J109:J115">ROUND((TODAY()-F109)/365,0)</f>
        <v>55</v>
      </c>
    </row>
    <row r="110" spans="1:12" s="149" customFormat="1" ht="19.5" customHeight="1">
      <c r="A110" s="156">
        <v>2</v>
      </c>
      <c r="B110" s="156" t="s">
        <v>127</v>
      </c>
      <c r="C110" s="158" t="s">
        <v>60</v>
      </c>
      <c r="D110" s="158" t="s">
        <v>35</v>
      </c>
      <c r="E110" s="158" t="s">
        <v>61</v>
      </c>
      <c r="F110" s="181">
        <v>25864</v>
      </c>
      <c r="G110" s="158" t="s">
        <v>59</v>
      </c>
      <c r="H110" s="159"/>
      <c r="I110" s="160" t="s">
        <v>228</v>
      </c>
      <c r="J110" s="148">
        <f ca="1" t="shared" si="6"/>
        <v>52</v>
      </c>
      <c r="L110" s="149">
        <v>1</v>
      </c>
    </row>
    <row r="111" spans="1:10" s="149" customFormat="1" ht="19.5" customHeight="1">
      <c r="A111" s="156">
        <v>3</v>
      </c>
      <c r="B111" s="167" t="s">
        <v>316</v>
      </c>
      <c r="C111" s="158" t="s">
        <v>60</v>
      </c>
      <c r="D111" s="158"/>
      <c r="E111" s="158" t="s">
        <v>61</v>
      </c>
      <c r="F111" s="181">
        <v>24726</v>
      </c>
      <c r="G111" s="158" t="s">
        <v>59</v>
      </c>
      <c r="H111" s="159"/>
      <c r="I111" s="160" t="s">
        <v>228</v>
      </c>
      <c r="J111" s="148">
        <f ca="1" t="shared" si="6"/>
        <v>55</v>
      </c>
    </row>
    <row r="112" spans="1:10" s="149" customFormat="1" ht="19.5" customHeight="1">
      <c r="A112" s="156">
        <v>4</v>
      </c>
      <c r="B112" s="156" t="s">
        <v>129</v>
      </c>
      <c r="C112" s="158" t="s">
        <v>60</v>
      </c>
      <c r="D112" s="158" t="s">
        <v>35</v>
      </c>
      <c r="E112" s="158" t="s">
        <v>61</v>
      </c>
      <c r="F112" s="181">
        <v>26802</v>
      </c>
      <c r="G112" s="158" t="s">
        <v>59</v>
      </c>
      <c r="H112" s="159"/>
      <c r="I112" s="160" t="s">
        <v>228</v>
      </c>
      <c r="J112" s="148">
        <f ca="1" t="shared" si="6"/>
        <v>49</v>
      </c>
    </row>
    <row r="113" spans="1:10" s="149" customFormat="1" ht="19.5" customHeight="1">
      <c r="A113" s="156">
        <v>5</v>
      </c>
      <c r="B113" s="156" t="s">
        <v>130</v>
      </c>
      <c r="C113" s="158" t="s">
        <v>60</v>
      </c>
      <c r="D113" s="158"/>
      <c r="E113" s="158" t="s">
        <v>61</v>
      </c>
      <c r="F113" s="181">
        <v>27096</v>
      </c>
      <c r="G113" s="158" t="s">
        <v>59</v>
      </c>
      <c r="H113" s="159"/>
      <c r="I113" s="160" t="s">
        <v>228</v>
      </c>
      <c r="J113" s="148">
        <f ca="1" t="shared" si="6"/>
        <v>49</v>
      </c>
    </row>
    <row r="114" spans="1:10" s="149" customFormat="1" ht="19.5" customHeight="1">
      <c r="A114" s="156">
        <v>6</v>
      </c>
      <c r="B114" s="156" t="s">
        <v>222</v>
      </c>
      <c r="C114" s="158" t="s">
        <v>60</v>
      </c>
      <c r="D114" s="158"/>
      <c r="E114" s="158" t="s">
        <v>61</v>
      </c>
      <c r="F114" s="181">
        <v>33617</v>
      </c>
      <c r="G114" s="158" t="s">
        <v>57</v>
      </c>
      <c r="H114" s="159"/>
      <c r="I114" s="160" t="s">
        <v>236</v>
      </c>
      <c r="J114" s="148">
        <f ca="1" t="shared" si="6"/>
        <v>31</v>
      </c>
    </row>
    <row r="115" spans="1:10" s="149" customFormat="1" ht="19.5" customHeight="1">
      <c r="A115" s="156">
        <v>7</v>
      </c>
      <c r="B115" s="156" t="s">
        <v>223</v>
      </c>
      <c r="C115" s="158"/>
      <c r="D115" s="158" t="s">
        <v>113</v>
      </c>
      <c r="E115" s="158" t="s">
        <v>74</v>
      </c>
      <c r="F115" s="181">
        <v>32218</v>
      </c>
      <c r="G115" s="158" t="s">
        <v>59</v>
      </c>
      <c r="H115" s="159"/>
      <c r="I115" s="160" t="s">
        <v>236</v>
      </c>
      <c r="J115" s="148">
        <f ca="1" t="shared" si="6"/>
        <v>35</v>
      </c>
    </row>
    <row r="116" spans="1:10" s="149" customFormat="1" ht="19.5" customHeight="1">
      <c r="A116" s="178" t="s">
        <v>131</v>
      </c>
      <c r="B116" s="154"/>
      <c r="C116" s="154"/>
      <c r="D116" s="154"/>
      <c r="E116" s="154"/>
      <c r="F116" s="182"/>
      <c r="G116" s="154"/>
      <c r="H116" s="154"/>
      <c r="I116" s="155"/>
      <c r="J116" s="148"/>
    </row>
    <row r="117" spans="1:10" s="149" customFormat="1" ht="19.5" customHeight="1">
      <c r="A117" s="156">
        <v>1</v>
      </c>
      <c r="B117" s="157" t="s">
        <v>33</v>
      </c>
      <c r="C117" s="158" t="s">
        <v>60</v>
      </c>
      <c r="D117" s="158" t="s">
        <v>132</v>
      </c>
      <c r="E117" s="158" t="s">
        <v>58</v>
      </c>
      <c r="F117" s="181">
        <v>29063</v>
      </c>
      <c r="G117" s="158" t="s">
        <v>57</v>
      </c>
      <c r="H117" s="159"/>
      <c r="I117" s="160" t="s">
        <v>228</v>
      </c>
      <c r="J117" s="148">
        <f aca="true" ca="1" t="shared" si="7" ref="J117:J124">ROUND((TODAY()-F117)/365,0)</f>
        <v>43</v>
      </c>
    </row>
    <row r="118" spans="1:10" s="149" customFormat="1" ht="19.5" customHeight="1">
      <c r="A118" s="156">
        <v>2</v>
      </c>
      <c r="B118" s="157" t="s">
        <v>40</v>
      </c>
      <c r="C118" s="158"/>
      <c r="D118" s="158" t="s">
        <v>133</v>
      </c>
      <c r="E118" s="158" t="s">
        <v>61</v>
      </c>
      <c r="F118" s="187">
        <v>31303</v>
      </c>
      <c r="G118" s="158" t="s">
        <v>59</v>
      </c>
      <c r="H118" s="161"/>
      <c r="I118" s="160" t="s">
        <v>228</v>
      </c>
      <c r="J118" s="148">
        <f ca="1" t="shared" si="7"/>
        <v>37</v>
      </c>
    </row>
    <row r="119" spans="1:10" s="149" customFormat="1" ht="19.5" customHeight="1">
      <c r="A119" s="156">
        <v>3</v>
      </c>
      <c r="B119" s="157" t="s">
        <v>134</v>
      </c>
      <c r="C119" s="158"/>
      <c r="D119" s="158"/>
      <c r="E119" s="158" t="s">
        <v>63</v>
      </c>
      <c r="F119" s="181">
        <v>25754</v>
      </c>
      <c r="G119" s="158" t="s">
        <v>59</v>
      </c>
      <c r="H119" s="161"/>
      <c r="I119" s="160" t="s">
        <v>228</v>
      </c>
      <c r="J119" s="148">
        <f ca="1" t="shared" si="7"/>
        <v>52</v>
      </c>
    </row>
    <row r="120" spans="1:10" s="149" customFormat="1" ht="19.5" customHeight="1">
      <c r="A120" s="156">
        <v>4</v>
      </c>
      <c r="B120" s="157" t="s">
        <v>135</v>
      </c>
      <c r="C120" s="158"/>
      <c r="D120" s="158"/>
      <c r="E120" s="158" t="s">
        <v>63</v>
      </c>
      <c r="F120" s="181">
        <v>29123</v>
      </c>
      <c r="G120" s="158" t="s">
        <v>57</v>
      </c>
      <c r="H120" s="161"/>
      <c r="I120" s="160" t="s">
        <v>228</v>
      </c>
      <c r="J120" s="148">
        <f ca="1" t="shared" si="7"/>
        <v>43</v>
      </c>
    </row>
    <row r="121" spans="1:10" s="149" customFormat="1" ht="19.5" customHeight="1">
      <c r="A121" s="156">
        <v>5</v>
      </c>
      <c r="B121" s="157" t="s">
        <v>136</v>
      </c>
      <c r="C121" s="158"/>
      <c r="D121" s="158"/>
      <c r="E121" s="158" t="s">
        <v>61</v>
      </c>
      <c r="F121" s="181">
        <v>31222</v>
      </c>
      <c r="G121" s="158" t="s">
        <v>59</v>
      </c>
      <c r="H121" s="161"/>
      <c r="I121" s="160" t="s">
        <v>228</v>
      </c>
      <c r="J121" s="148">
        <f ca="1" t="shared" si="7"/>
        <v>37</v>
      </c>
    </row>
    <row r="122" spans="1:10" s="149" customFormat="1" ht="19.5" customHeight="1">
      <c r="A122" s="156">
        <v>6</v>
      </c>
      <c r="B122" s="157" t="s">
        <v>137</v>
      </c>
      <c r="C122" s="158"/>
      <c r="D122" s="158"/>
      <c r="E122" s="158" t="s">
        <v>63</v>
      </c>
      <c r="F122" s="181">
        <v>29130</v>
      </c>
      <c r="G122" s="158" t="s">
        <v>59</v>
      </c>
      <c r="H122" s="161"/>
      <c r="I122" s="160" t="s">
        <v>228</v>
      </c>
      <c r="J122" s="148">
        <f ca="1" t="shared" si="7"/>
        <v>43</v>
      </c>
    </row>
    <row r="123" spans="1:10" s="149" customFormat="1" ht="19.5" customHeight="1">
      <c r="A123" s="156">
        <v>7</v>
      </c>
      <c r="B123" s="157" t="s">
        <v>138</v>
      </c>
      <c r="C123" s="158"/>
      <c r="D123" s="158"/>
      <c r="E123" s="158" t="s">
        <v>233</v>
      </c>
      <c r="F123" s="181">
        <v>22386</v>
      </c>
      <c r="G123" s="158" t="s">
        <v>57</v>
      </c>
      <c r="H123" s="161"/>
      <c r="I123" s="160" t="s">
        <v>235</v>
      </c>
      <c r="J123" s="148">
        <f ca="1" t="shared" si="7"/>
        <v>61</v>
      </c>
    </row>
    <row r="124" spans="1:10" s="149" customFormat="1" ht="19.5" customHeight="1">
      <c r="A124" s="156">
        <v>8</v>
      </c>
      <c r="B124" s="156" t="s">
        <v>139</v>
      </c>
      <c r="C124" s="158"/>
      <c r="D124" s="158"/>
      <c r="E124" s="158" t="s">
        <v>233</v>
      </c>
      <c r="F124" s="181">
        <v>26592</v>
      </c>
      <c r="G124" s="158" t="s">
        <v>57</v>
      </c>
      <c r="H124" s="161"/>
      <c r="I124" s="160" t="s">
        <v>235</v>
      </c>
      <c r="J124" s="148">
        <f ca="1" t="shared" si="7"/>
        <v>50</v>
      </c>
    </row>
    <row r="125" spans="1:10" s="149" customFormat="1" ht="19.5" customHeight="1">
      <c r="A125" s="177" t="s">
        <v>140</v>
      </c>
      <c r="B125" s="154"/>
      <c r="C125" s="154"/>
      <c r="D125" s="154"/>
      <c r="E125" s="154"/>
      <c r="F125" s="182"/>
      <c r="G125" s="154"/>
      <c r="H125" s="154"/>
      <c r="I125" s="155"/>
      <c r="J125" s="148"/>
    </row>
    <row r="126" spans="1:10" s="149" customFormat="1" ht="19.5" customHeight="1">
      <c r="A126" s="156">
        <v>1</v>
      </c>
      <c r="B126" s="157" t="s">
        <v>27</v>
      </c>
      <c r="C126" s="158" t="s">
        <v>60</v>
      </c>
      <c r="D126" s="158" t="s">
        <v>133</v>
      </c>
      <c r="E126" s="158" t="s">
        <v>61</v>
      </c>
      <c r="F126" s="181">
        <v>27885</v>
      </c>
      <c r="G126" s="158" t="s">
        <v>57</v>
      </c>
      <c r="H126" s="161"/>
      <c r="I126" s="160" t="s">
        <v>228</v>
      </c>
      <c r="J126" s="148">
        <f ca="1">ROUND((TODAY()-F126)/365,0)</f>
        <v>46</v>
      </c>
    </row>
    <row r="127" spans="1:10" s="149" customFormat="1" ht="19.5" customHeight="1">
      <c r="A127" s="156">
        <v>2</v>
      </c>
      <c r="B127" s="157" t="s">
        <v>141</v>
      </c>
      <c r="C127" s="158"/>
      <c r="D127" s="158"/>
      <c r="E127" s="158" t="s">
        <v>61</v>
      </c>
      <c r="F127" s="181">
        <v>27770</v>
      </c>
      <c r="G127" s="158" t="s">
        <v>59</v>
      </c>
      <c r="H127" s="161"/>
      <c r="I127" s="160" t="s">
        <v>228</v>
      </c>
      <c r="J127" s="148">
        <f ca="1">ROUND((TODAY()-F127)/365,0)</f>
        <v>47</v>
      </c>
    </row>
    <row r="128" spans="1:10" s="149" customFormat="1" ht="19.5" customHeight="1">
      <c r="A128" s="156">
        <v>3</v>
      </c>
      <c r="B128" s="157" t="s">
        <v>143</v>
      </c>
      <c r="C128" s="158"/>
      <c r="D128" s="158"/>
      <c r="E128" s="158" t="s">
        <v>63</v>
      </c>
      <c r="F128" s="181">
        <v>28113</v>
      </c>
      <c r="G128" s="158" t="s">
        <v>57</v>
      </c>
      <c r="H128" s="161"/>
      <c r="I128" s="160" t="s">
        <v>228</v>
      </c>
      <c r="J128" s="148">
        <f ca="1">ROUND((TODAY()-F128)/365,0)</f>
        <v>46</v>
      </c>
    </row>
    <row r="129" spans="1:10" s="149" customFormat="1" ht="19.5" customHeight="1">
      <c r="A129" s="156">
        <v>4</v>
      </c>
      <c r="B129" s="157" t="s">
        <v>144</v>
      </c>
      <c r="C129" s="158"/>
      <c r="D129" s="158"/>
      <c r="E129" s="158" t="s">
        <v>63</v>
      </c>
      <c r="F129" s="181">
        <v>30599</v>
      </c>
      <c r="G129" s="158" t="s">
        <v>57</v>
      </c>
      <c r="H129" s="161"/>
      <c r="I129" s="160" t="s">
        <v>228</v>
      </c>
      <c r="J129" s="148">
        <f ca="1">ROUND((TODAY()-F129)/365,0)</f>
        <v>39</v>
      </c>
    </row>
    <row r="130" spans="1:10" s="149" customFormat="1" ht="19.5" customHeight="1">
      <c r="A130" s="156">
        <v>5</v>
      </c>
      <c r="B130" s="157" t="s">
        <v>145</v>
      </c>
      <c r="C130" s="158"/>
      <c r="D130" s="158"/>
      <c r="E130" s="158" t="s">
        <v>69</v>
      </c>
      <c r="F130" s="181">
        <v>31951</v>
      </c>
      <c r="G130" s="158" t="s">
        <v>57</v>
      </c>
      <c r="H130" s="161"/>
      <c r="I130" s="160" t="s">
        <v>228</v>
      </c>
      <c r="J130" s="148">
        <f ca="1">ROUND((TODAY()-F130)/365,0)</f>
        <v>35</v>
      </c>
    </row>
    <row r="131" spans="1:10" s="149" customFormat="1" ht="19.5" customHeight="1">
      <c r="A131" s="177" t="s">
        <v>146</v>
      </c>
      <c r="B131" s="154"/>
      <c r="C131" s="154"/>
      <c r="D131" s="154"/>
      <c r="E131" s="154"/>
      <c r="F131" s="182"/>
      <c r="G131" s="154"/>
      <c r="H131" s="154"/>
      <c r="I131" s="155"/>
      <c r="J131" s="148"/>
    </row>
    <row r="132" spans="1:10" s="149" customFormat="1" ht="19.5" customHeight="1">
      <c r="A132" s="156">
        <v>1</v>
      </c>
      <c r="B132" s="157" t="s">
        <v>25</v>
      </c>
      <c r="C132" s="158"/>
      <c r="D132" s="158" t="s">
        <v>132</v>
      </c>
      <c r="E132" s="158" t="s">
        <v>61</v>
      </c>
      <c r="F132" s="181">
        <v>29392</v>
      </c>
      <c r="G132" s="158" t="s">
        <v>59</v>
      </c>
      <c r="H132" s="161"/>
      <c r="I132" s="160" t="s">
        <v>228</v>
      </c>
      <c r="J132" s="148">
        <f ca="1">ROUND((TODAY()-F132)/365,0)</f>
        <v>42</v>
      </c>
    </row>
    <row r="133" spans="1:10" s="149" customFormat="1" ht="19.5" customHeight="1">
      <c r="A133" s="156">
        <v>2</v>
      </c>
      <c r="B133" s="156" t="s">
        <v>149</v>
      </c>
      <c r="C133" s="158"/>
      <c r="D133" s="158"/>
      <c r="E133" s="158" t="s">
        <v>63</v>
      </c>
      <c r="F133" s="181">
        <v>32150</v>
      </c>
      <c r="G133" s="158" t="s">
        <v>59</v>
      </c>
      <c r="H133" s="161"/>
      <c r="I133" s="160" t="s">
        <v>228</v>
      </c>
      <c r="J133" s="148">
        <f ca="1">ROUND((TODAY()-F133)/365,0)</f>
        <v>35</v>
      </c>
    </row>
    <row r="134" spans="1:10" s="149" customFormat="1" ht="19.5" customHeight="1">
      <c r="A134" s="156">
        <v>3</v>
      </c>
      <c r="B134" s="156" t="s">
        <v>268</v>
      </c>
      <c r="C134" s="158"/>
      <c r="D134" s="158"/>
      <c r="E134" s="158" t="s">
        <v>63</v>
      </c>
      <c r="F134" s="181">
        <v>30996</v>
      </c>
      <c r="G134" s="158" t="s">
        <v>59</v>
      </c>
      <c r="H134" s="169"/>
      <c r="I134" s="160" t="s">
        <v>236</v>
      </c>
      <c r="J134" s="148">
        <f ca="1">ROUND((TODAY()-F134)/365,0)</f>
        <v>38</v>
      </c>
    </row>
    <row r="135" spans="1:10" s="149" customFormat="1" ht="19.5" customHeight="1">
      <c r="A135" s="156">
        <v>4</v>
      </c>
      <c r="B135" s="156" t="s">
        <v>272</v>
      </c>
      <c r="C135" s="158"/>
      <c r="D135" s="158"/>
      <c r="E135" s="158" t="s">
        <v>63</v>
      </c>
      <c r="F135" s="181">
        <v>34750</v>
      </c>
      <c r="G135" s="158" t="s">
        <v>59</v>
      </c>
      <c r="H135" s="169"/>
      <c r="I135" s="160" t="s">
        <v>236</v>
      </c>
      <c r="J135" s="148">
        <f ca="1">ROUND((TODAY()-F135)/365,0)</f>
        <v>28</v>
      </c>
    </row>
    <row r="136" spans="1:10" s="149" customFormat="1" ht="19.5" customHeight="1">
      <c r="A136" s="177" t="s">
        <v>150</v>
      </c>
      <c r="B136" s="154"/>
      <c r="C136" s="154"/>
      <c r="D136" s="154"/>
      <c r="E136" s="154"/>
      <c r="F136" s="182"/>
      <c r="G136" s="154"/>
      <c r="H136" s="154"/>
      <c r="I136" s="155"/>
      <c r="J136" s="148"/>
    </row>
    <row r="137" spans="1:10" s="149" customFormat="1" ht="19.5" customHeight="1">
      <c r="A137" s="156">
        <v>1</v>
      </c>
      <c r="B137" s="157" t="s">
        <v>153</v>
      </c>
      <c r="C137" s="158"/>
      <c r="D137" s="158"/>
      <c r="E137" s="158" t="s">
        <v>61</v>
      </c>
      <c r="F137" s="181">
        <v>27687</v>
      </c>
      <c r="G137" s="158" t="s">
        <v>59</v>
      </c>
      <c r="H137" s="161"/>
      <c r="I137" s="160" t="s">
        <v>228</v>
      </c>
      <c r="J137" s="148">
        <f ca="1">ROUND((TODAY()-F137)/365,0)</f>
        <v>47</v>
      </c>
    </row>
    <row r="138" spans="1:10" s="149" customFormat="1" ht="19.5" customHeight="1">
      <c r="A138" s="156">
        <v>2</v>
      </c>
      <c r="B138" s="170" t="s">
        <v>278</v>
      </c>
      <c r="C138" s="171"/>
      <c r="D138" s="158"/>
      <c r="E138" s="158" t="s">
        <v>61</v>
      </c>
      <c r="F138" s="173">
        <v>33197</v>
      </c>
      <c r="G138" s="158" t="s">
        <v>59</v>
      </c>
      <c r="H138" s="173"/>
      <c r="I138" s="160" t="s">
        <v>229</v>
      </c>
      <c r="J138" s="148">
        <f ca="1">ROUND((TODAY()-F138)/365,0)</f>
        <v>32</v>
      </c>
    </row>
    <row r="139" spans="1:10" s="149" customFormat="1" ht="19.5" customHeight="1">
      <c r="A139" s="177" t="s">
        <v>154</v>
      </c>
      <c r="B139" s="154"/>
      <c r="C139" s="154"/>
      <c r="D139" s="154"/>
      <c r="E139" s="154"/>
      <c r="F139" s="182"/>
      <c r="G139" s="154"/>
      <c r="H139" s="154"/>
      <c r="I139" s="155"/>
      <c r="J139" s="148"/>
    </row>
    <row r="140" spans="1:10" s="149" customFormat="1" ht="19.5" customHeight="1">
      <c r="A140" s="156">
        <v>1</v>
      </c>
      <c r="B140" s="156" t="s">
        <v>28</v>
      </c>
      <c r="C140" s="158"/>
      <c r="D140" s="158" t="s">
        <v>132</v>
      </c>
      <c r="E140" s="158" t="s">
        <v>61</v>
      </c>
      <c r="F140" s="181">
        <v>28535</v>
      </c>
      <c r="G140" s="158" t="s">
        <v>59</v>
      </c>
      <c r="H140" s="161"/>
      <c r="I140" s="160" t="s">
        <v>228</v>
      </c>
      <c r="J140" s="148">
        <f ca="1">ROUND((TODAY()-F140)/365,0)</f>
        <v>45</v>
      </c>
    </row>
    <row r="141" spans="1:10" s="149" customFormat="1" ht="19.5" customHeight="1">
      <c r="A141" s="156">
        <v>2</v>
      </c>
      <c r="B141" s="157" t="s">
        <v>29</v>
      </c>
      <c r="C141" s="158"/>
      <c r="D141" s="158" t="s">
        <v>133</v>
      </c>
      <c r="E141" s="158" t="s">
        <v>61</v>
      </c>
      <c r="F141" s="181">
        <v>27446</v>
      </c>
      <c r="G141" s="158" t="s">
        <v>59</v>
      </c>
      <c r="H141" s="161"/>
      <c r="I141" s="160" t="s">
        <v>228</v>
      </c>
      <c r="J141" s="148">
        <f ca="1">ROUND((TODAY()-F141)/365,0)</f>
        <v>48</v>
      </c>
    </row>
    <row r="142" spans="1:10" s="149" customFormat="1" ht="19.5" customHeight="1">
      <c r="A142" s="156">
        <v>3</v>
      </c>
      <c r="B142" s="156" t="s">
        <v>155</v>
      </c>
      <c r="C142" s="158"/>
      <c r="D142" s="158"/>
      <c r="E142" s="158" t="s">
        <v>63</v>
      </c>
      <c r="F142" s="181">
        <v>29769</v>
      </c>
      <c r="G142" s="158" t="s">
        <v>59</v>
      </c>
      <c r="H142" s="161"/>
      <c r="I142" s="160" t="s">
        <v>228</v>
      </c>
      <c r="J142" s="148">
        <f ca="1">ROUND((TODAY()-F142)/365,0)</f>
        <v>41</v>
      </c>
    </row>
    <row r="143" spans="1:10" s="149" customFormat="1" ht="19.5" customHeight="1">
      <c r="A143" s="156">
        <v>4</v>
      </c>
      <c r="B143" s="156" t="s">
        <v>156</v>
      </c>
      <c r="C143" s="158"/>
      <c r="D143" s="158"/>
      <c r="E143" s="158" t="s">
        <v>63</v>
      </c>
      <c r="F143" s="181">
        <v>31972</v>
      </c>
      <c r="G143" s="158" t="s">
        <v>59</v>
      </c>
      <c r="H143" s="161"/>
      <c r="I143" s="160" t="s">
        <v>228</v>
      </c>
      <c r="J143" s="148">
        <f ca="1">ROUND((TODAY()-F143)/365,0)</f>
        <v>35</v>
      </c>
    </row>
    <row r="144" spans="1:10" s="149" customFormat="1" ht="19.5" customHeight="1">
      <c r="A144" s="177" t="s">
        <v>157</v>
      </c>
      <c r="B144" s="154"/>
      <c r="C144" s="154"/>
      <c r="D144" s="154"/>
      <c r="E144" s="154"/>
      <c r="F144" s="182"/>
      <c r="G144" s="154"/>
      <c r="H144" s="154"/>
      <c r="I144" s="155"/>
      <c r="J144" s="148"/>
    </row>
    <row r="145" spans="1:10" s="149" customFormat="1" ht="19.5" customHeight="1">
      <c r="A145" s="156">
        <v>1</v>
      </c>
      <c r="B145" s="157" t="s">
        <v>32</v>
      </c>
      <c r="C145" s="158"/>
      <c r="D145" s="158" t="s">
        <v>310</v>
      </c>
      <c r="E145" s="158" t="s">
        <v>61</v>
      </c>
      <c r="F145" s="181">
        <v>28156</v>
      </c>
      <c r="G145" s="158" t="s">
        <v>59</v>
      </c>
      <c r="H145" s="161"/>
      <c r="I145" s="160" t="s">
        <v>228</v>
      </c>
      <c r="J145" s="148">
        <f aca="true" ca="1" t="shared" si="8" ref="J145:J152">ROUND((TODAY()-F145)/365,0)</f>
        <v>46</v>
      </c>
    </row>
    <row r="146" spans="1:10" s="149" customFormat="1" ht="19.5" customHeight="1">
      <c r="A146" s="156">
        <v>2</v>
      </c>
      <c r="B146" s="157" t="s">
        <v>160</v>
      </c>
      <c r="C146" s="158"/>
      <c r="D146" s="158"/>
      <c r="E146" s="158" t="s">
        <v>114</v>
      </c>
      <c r="F146" s="181">
        <v>25480</v>
      </c>
      <c r="G146" s="158" t="s">
        <v>57</v>
      </c>
      <c r="H146" s="161"/>
      <c r="I146" s="160" t="s">
        <v>228</v>
      </c>
      <c r="J146" s="148">
        <f ca="1" t="shared" si="8"/>
        <v>53</v>
      </c>
    </row>
    <row r="147" spans="1:10" s="149" customFormat="1" ht="19.5" customHeight="1">
      <c r="A147" s="156">
        <v>3</v>
      </c>
      <c r="B147" s="156" t="s">
        <v>161</v>
      </c>
      <c r="C147" s="158"/>
      <c r="D147" s="158"/>
      <c r="E147" s="158" t="s">
        <v>233</v>
      </c>
      <c r="F147" s="181">
        <v>24640</v>
      </c>
      <c r="G147" s="158" t="s">
        <v>57</v>
      </c>
      <c r="H147" s="161"/>
      <c r="I147" s="160" t="s">
        <v>228</v>
      </c>
      <c r="J147" s="148">
        <f ca="1" t="shared" si="8"/>
        <v>55</v>
      </c>
    </row>
    <row r="148" spans="1:10" s="149" customFormat="1" ht="19.5" customHeight="1">
      <c r="A148" s="156">
        <v>4</v>
      </c>
      <c r="B148" s="156" t="s">
        <v>162</v>
      </c>
      <c r="C148" s="158"/>
      <c r="D148" s="158"/>
      <c r="E148" s="158" t="s">
        <v>233</v>
      </c>
      <c r="F148" s="181">
        <v>26171</v>
      </c>
      <c r="G148" s="158" t="s">
        <v>57</v>
      </c>
      <c r="H148" s="161"/>
      <c r="I148" s="160" t="s">
        <v>235</v>
      </c>
      <c r="J148" s="148">
        <f ca="1" t="shared" si="8"/>
        <v>51</v>
      </c>
    </row>
    <row r="149" spans="1:10" s="149" customFormat="1" ht="19.5" customHeight="1">
      <c r="A149" s="156">
        <v>5</v>
      </c>
      <c r="B149" s="156" t="s">
        <v>163</v>
      </c>
      <c r="C149" s="158"/>
      <c r="D149" s="158"/>
      <c r="E149" s="158" t="s">
        <v>233</v>
      </c>
      <c r="F149" s="181">
        <v>27060</v>
      </c>
      <c r="G149" s="158" t="s">
        <v>59</v>
      </c>
      <c r="H149" s="161"/>
      <c r="I149" s="160" t="s">
        <v>235</v>
      </c>
      <c r="J149" s="148">
        <f ca="1" t="shared" si="8"/>
        <v>49</v>
      </c>
    </row>
    <row r="150" spans="1:10" s="149" customFormat="1" ht="19.5" customHeight="1">
      <c r="A150" s="156">
        <v>6</v>
      </c>
      <c r="B150" s="157" t="s">
        <v>164</v>
      </c>
      <c r="C150" s="158"/>
      <c r="D150" s="158"/>
      <c r="E150" s="158" t="s">
        <v>114</v>
      </c>
      <c r="F150" s="181">
        <v>23315</v>
      </c>
      <c r="G150" s="158" t="s">
        <v>57</v>
      </c>
      <c r="H150" s="161"/>
      <c r="I150" s="160" t="s">
        <v>235</v>
      </c>
      <c r="J150" s="148">
        <f ca="1" t="shared" si="8"/>
        <v>59</v>
      </c>
    </row>
    <row r="151" spans="1:10" s="149" customFormat="1" ht="19.5" customHeight="1">
      <c r="A151" s="156">
        <v>7</v>
      </c>
      <c r="B151" s="157" t="s">
        <v>165</v>
      </c>
      <c r="C151" s="158"/>
      <c r="D151" s="158"/>
      <c r="E151" s="158" t="s">
        <v>63</v>
      </c>
      <c r="F151" s="181">
        <v>31490</v>
      </c>
      <c r="G151" s="158" t="s">
        <v>59</v>
      </c>
      <c r="H151" s="161"/>
      <c r="I151" s="160" t="s">
        <v>228</v>
      </c>
      <c r="J151" s="148">
        <f ca="1" t="shared" si="8"/>
        <v>37</v>
      </c>
    </row>
    <row r="152" spans="1:10" s="149" customFormat="1" ht="19.5" customHeight="1">
      <c r="A152" s="156">
        <v>8</v>
      </c>
      <c r="B152" s="157" t="s">
        <v>232</v>
      </c>
      <c r="C152" s="158"/>
      <c r="D152" s="158"/>
      <c r="E152" s="158" t="s">
        <v>74</v>
      </c>
      <c r="F152" s="181">
        <v>33862</v>
      </c>
      <c r="G152" s="158" t="s">
        <v>57</v>
      </c>
      <c r="H152" s="161"/>
      <c r="I152" s="160" t="s">
        <v>236</v>
      </c>
      <c r="J152" s="148">
        <f ca="1" t="shared" si="8"/>
        <v>30</v>
      </c>
    </row>
    <row r="153" spans="1:10" s="149" customFormat="1" ht="19.5" customHeight="1">
      <c r="A153" s="177" t="s">
        <v>166</v>
      </c>
      <c r="B153" s="154"/>
      <c r="C153" s="154"/>
      <c r="D153" s="154"/>
      <c r="E153" s="154"/>
      <c r="F153" s="182"/>
      <c r="G153" s="154"/>
      <c r="H153" s="154"/>
      <c r="I153" s="155"/>
      <c r="J153" s="148"/>
    </row>
    <row r="154" spans="1:10" s="149" customFormat="1" ht="19.5" customHeight="1">
      <c r="A154" s="156">
        <v>1</v>
      </c>
      <c r="B154" s="156" t="s">
        <v>217</v>
      </c>
      <c r="C154" s="158"/>
      <c r="D154" s="158" t="s">
        <v>31</v>
      </c>
      <c r="E154" s="158" t="s">
        <v>61</v>
      </c>
      <c r="F154" s="181">
        <v>22735</v>
      </c>
      <c r="G154" s="158" t="s">
        <v>57</v>
      </c>
      <c r="H154" s="161"/>
      <c r="I154" s="160" t="s">
        <v>228</v>
      </c>
      <c r="J154" s="148">
        <f ca="1">ROUND((TODAY()-F154)/365,0)</f>
        <v>61</v>
      </c>
    </row>
    <row r="155" spans="1:10" s="149" customFormat="1" ht="19.5" customHeight="1">
      <c r="A155" s="156">
        <v>2</v>
      </c>
      <c r="B155" s="156" t="s">
        <v>167</v>
      </c>
      <c r="C155" s="158"/>
      <c r="D155" s="158"/>
      <c r="E155" s="158" t="s">
        <v>61</v>
      </c>
      <c r="F155" s="181">
        <v>28086</v>
      </c>
      <c r="G155" s="158" t="s">
        <v>59</v>
      </c>
      <c r="H155" s="161"/>
      <c r="I155" s="160" t="s">
        <v>228</v>
      </c>
      <c r="J155" s="148">
        <f ca="1">ROUND((TODAY()-F155)/365,0)</f>
        <v>46</v>
      </c>
    </row>
    <row r="156" spans="1:10" s="149" customFormat="1" ht="19.5" customHeight="1">
      <c r="A156" s="156">
        <v>3</v>
      </c>
      <c r="B156" s="157" t="s">
        <v>182</v>
      </c>
      <c r="C156" s="158"/>
      <c r="D156" s="158"/>
      <c r="E156" s="158" t="s">
        <v>63</v>
      </c>
      <c r="F156" s="181">
        <v>29134</v>
      </c>
      <c r="G156" s="158" t="s">
        <v>57</v>
      </c>
      <c r="H156" s="161"/>
      <c r="I156" s="160" t="s">
        <v>228</v>
      </c>
      <c r="J156" s="148">
        <f ca="1">ROUND((TODAY()-F156)/365,0)</f>
        <v>43</v>
      </c>
    </row>
    <row r="157" spans="1:10" s="149" customFormat="1" ht="19.5" customHeight="1">
      <c r="A157" s="177" t="s">
        <v>168</v>
      </c>
      <c r="B157" s="154"/>
      <c r="C157" s="154"/>
      <c r="D157" s="154"/>
      <c r="E157" s="154"/>
      <c r="F157" s="182"/>
      <c r="G157" s="154"/>
      <c r="H157" s="154"/>
      <c r="I157" s="155"/>
      <c r="J157" s="148"/>
    </row>
    <row r="158" spans="1:10" s="149" customFormat="1" ht="19.5" customHeight="1">
      <c r="A158" s="156">
        <v>1</v>
      </c>
      <c r="B158" s="157" t="s">
        <v>42</v>
      </c>
      <c r="C158" s="158"/>
      <c r="D158" s="158" t="s">
        <v>282</v>
      </c>
      <c r="E158" s="158" t="s">
        <v>74</v>
      </c>
      <c r="F158" s="181">
        <v>33133</v>
      </c>
      <c r="G158" s="158" t="s">
        <v>59</v>
      </c>
      <c r="H158" s="161"/>
      <c r="I158" s="160" t="s">
        <v>228</v>
      </c>
      <c r="J158" s="148">
        <f ca="1">ROUND((TODAY()-F158)/365,0)</f>
        <v>32</v>
      </c>
    </row>
    <row r="159" spans="1:10" s="149" customFormat="1" ht="19.5" customHeight="1">
      <c r="A159" s="156">
        <v>2</v>
      </c>
      <c r="B159" s="157" t="s">
        <v>294</v>
      </c>
      <c r="C159" s="158"/>
      <c r="D159" s="158" t="s">
        <v>309</v>
      </c>
      <c r="E159" s="158" t="s">
        <v>63</v>
      </c>
      <c r="F159" s="181">
        <v>34223</v>
      </c>
      <c r="G159" s="158" t="s">
        <v>57</v>
      </c>
      <c r="H159" s="161"/>
      <c r="I159" s="160" t="s">
        <v>229</v>
      </c>
      <c r="J159" s="148">
        <f ca="1">ROUND((TODAY()-F159)/365,0)</f>
        <v>29</v>
      </c>
    </row>
    <row r="160" spans="1:10" s="149" customFormat="1" ht="19.5" customHeight="1">
      <c r="A160" s="177" t="s">
        <v>215</v>
      </c>
      <c r="B160" s="154"/>
      <c r="C160" s="154"/>
      <c r="D160" s="154"/>
      <c r="E160" s="154"/>
      <c r="F160" s="182"/>
      <c r="G160" s="154"/>
      <c r="H160" s="154"/>
      <c r="I160" s="155"/>
      <c r="J160" s="148"/>
    </row>
    <row r="161" spans="1:10" s="149" customFormat="1" ht="19.5" customHeight="1">
      <c r="A161" s="156">
        <v>1</v>
      </c>
      <c r="B161" s="157" t="s">
        <v>34</v>
      </c>
      <c r="C161" s="158"/>
      <c r="D161" s="158" t="s">
        <v>311</v>
      </c>
      <c r="E161" s="158" t="s">
        <v>63</v>
      </c>
      <c r="F161" s="181">
        <v>26693</v>
      </c>
      <c r="G161" s="158" t="s">
        <v>59</v>
      </c>
      <c r="H161" s="161"/>
      <c r="I161" s="160" t="s">
        <v>228</v>
      </c>
      <c r="J161" s="148">
        <f ca="1">ROUND((TODAY()-F161)/365,0)</f>
        <v>50</v>
      </c>
    </row>
    <row r="162" spans="1:10" s="149" customFormat="1" ht="19.5" customHeight="1">
      <c r="A162" s="156">
        <v>2</v>
      </c>
      <c r="B162" s="157" t="s">
        <v>169</v>
      </c>
      <c r="C162" s="158"/>
      <c r="D162" s="158"/>
      <c r="E162" s="158" t="s">
        <v>63</v>
      </c>
      <c r="F162" s="181">
        <v>24438</v>
      </c>
      <c r="G162" s="158" t="s">
        <v>57</v>
      </c>
      <c r="H162" s="161"/>
      <c r="I162" s="160" t="s">
        <v>228</v>
      </c>
      <c r="J162" s="148">
        <f ca="1">ROUND((TODAY()-F162)/365,0)</f>
        <v>56</v>
      </c>
    </row>
    <row r="163" spans="1:10" s="149" customFormat="1" ht="19.5" customHeight="1">
      <c r="A163" s="156">
        <v>3</v>
      </c>
      <c r="B163" s="157" t="s">
        <v>170</v>
      </c>
      <c r="C163" s="158"/>
      <c r="D163" s="158"/>
      <c r="E163" s="158" t="s">
        <v>63</v>
      </c>
      <c r="F163" s="181">
        <v>32441</v>
      </c>
      <c r="G163" s="158" t="s">
        <v>59</v>
      </c>
      <c r="H163" s="161"/>
      <c r="I163" s="160" t="s">
        <v>228</v>
      </c>
      <c r="J163" s="148">
        <f ca="1">ROUND((TODAY()-F163)/365,0)</f>
        <v>34</v>
      </c>
    </row>
    <row r="164" spans="1:10" s="149" customFormat="1" ht="19.5" customHeight="1">
      <c r="A164" s="156">
        <v>4</v>
      </c>
      <c r="B164" s="157" t="s">
        <v>171</v>
      </c>
      <c r="C164" s="158"/>
      <c r="D164" s="158"/>
      <c r="E164" s="158" t="s">
        <v>63</v>
      </c>
      <c r="F164" s="181">
        <v>31098</v>
      </c>
      <c r="G164" s="158" t="s">
        <v>59</v>
      </c>
      <c r="H164" s="161"/>
      <c r="I164" s="160" t="s">
        <v>228</v>
      </c>
      <c r="J164" s="148">
        <f ca="1">ROUND((TODAY()-F164)/365,0)</f>
        <v>38</v>
      </c>
    </row>
    <row r="165" spans="1:10" s="149" customFormat="1" ht="19.5" customHeight="1">
      <c r="A165" s="156">
        <v>5</v>
      </c>
      <c r="B165" s="157" t="s">
        <v>172</v>
      </c>
      <c r="C165" s="158"/>
      <c r="D165" s="158"/>
      <c r="E165" s="158" t="s">
        <v>61</v>
      </c>
      <c r="F165" s="181">
        <v>33136</v>
      </c>
      <c r="G165" s="158" t="s">
        <v>59</v>
      </c>
      <c r="H165" s="161"/>
      <c r="I165" s="160" t="s">
        <v>228</v>
      </c>
      <c r="J165" s="148">
        <f ca="1">ROUND((TODAY()-F165)/365,0)</f>
        <v>32</v>
      </c>
    </row>
    <row r="166" spans="1:10" s="149" customFormat="1" ht="19.5" customHeight="1">
      <c r="A166" s="177" t="s">
        <v>173</v>
      </c>
      <c r="B166" s="154"/>
      <c r="C166" s="154"/>
      <c r="D166" s="154"/>
      <c r="E166" s="154"/>
      <c r="F166" s="182"/>
      <c r="G166" s="154"/>
      <c r="H166" s="154"/>
      <c r="I166" s="155"/>
      <c r="J166" s="148"/>
    </row>
    <row r="167" spans="1:10" s="149" customFormat="1" ht="19.5" customHeight="1">
      <c r="A167" s="156">
        <v>1</v>
      </c>
      <c r="B167" s="157" t="s">
        <v>174</v>
      </c>
      <c r="C167" s="158"/>
      <c r="D167" s="158"/>
      <c r="E167" s="158" t="s">
        <v>63</v>
      </c>
      <c r="F167" s="181">
        <v>29486</v>
      </c>
      <c r="G167" s="158" t="s">
        <v>59</v>
      </c>
      <c r="H167" s="161"/>
      <c r="I167" s="160" t="s">
        <v>228</v>
      </c>
      <c r="J167" s="148">
        <f ca="1">ROUND((TODAY()-F167)/365,0)</f>
        <v>42</v>
      </c>
    </row>
    <row r="168" spans="1:10" s="149" customFormat="1" ht="19.5" customHeight="1">
      <c r="A168" s="156">
        <v>2</v>
      </c>
      <c r="B168" s="157" t="s">
        <v>175</v>
      </c>
      <c r="C168" s="158"/>
      <c r="D168" s="158"/>
      <c r="E168" s="158" t="s">
        <v>69</v>
      </c>
      <c r="F168" s="181">
        <v>29281</v>
      </c>
      <c r="G168" s="158" t="s">
        <v>59</v>
      </c>
      <c r="H168" s="161"/>
      <c r="I168" s="160" t="s">
        <v>228</v>
      </c>
      <c r="J168" s="148">
        <f ca="1">ROUND((TODAY()-F168)/365,0)</f>
        <v>43</v>
      </c>
    </row>
    <row r="169" spans="1:10" s="149" customFormat="1" ht="19.5" customHeight="1">
      <c r="A169" s="177" t="s">
        <v>176</v>
      </c>
      <c r="B169" s="179"/>
      <c r="C169" s="179"/>
      <c r="D169" s="179"/>
      <c r="E169" s="179"/>
      <c r="F169" s="188"/>
      <c r="G169" s="179"/>
      <c r="H169" s="179"/>
      <c r="I169" s="180"/>
      <c r="J169" s="148"/>
    </row>
    <row r="170" spans="1:10" s="149" customFormat="1" ht="19.5" customHeight="1">
      <c r="A170" s="156">
        <v>1</v>
      </c>
      <c r="B170" s="157" t="s">
        <v>26</v>
      </c>
      <c r="C170" s="158"/>
      <c r="D170" s="158" t="s">
        <v>132</v>
      </c>
      <c r="E170" s="158" t="s">
        <v>61</v>
      </c>
      <c r="F170" s="181">
        <v>27063</v>
      </c>
      <c r="G170" s="158" t="s">
        <v>59</v>
      </c>
      <c r="H170" s="161"/>
      <c r="I170" s="160" t="s">
        <v>228</v>
      </c>
      <c r="J170" s="148">
        <f aca="true" ca="1" t="shared" si="9" ref="J170:J187">ROUND((TODAY()-F170)/365,0)</f>
        <v>49</v>
      </c>
    </row>
    <row r="171" spans="1:10" s="149" customFormat="1" ht="19.5" customHeight="1">
      <c r="A171" s="156">
        <v>2</v>
      </c>
      <c r="B171" s="157" t="s">
        <v>177</v>
      </c>
      <c r="C171" s="158"/>
      <c r="D171" s="158"/>
      <c r="E171" s="158" t="s">
        <v>61</v>
      </c>
      <c r="F171" s="181">
        <v>29862</v>
      </c>
      <c r="G171" s="158" t="s">
        <v>59</v>
      </c>
      <c r="H171" s="161"/>
      <c r="I171" s="160" t="s">
        <v>228</v>
      </c>
      <c r="J171" s="148">
        <f ca="1" t="shared" si="9"/>
        <v>41</v>
      </c>
    </row>
    <row r="172" spans="1:10" s="149" customFormat="1" ht="19.5" customHeight="1">
      <c r="A172" s="156">
        <v>3</v>
      </c>
      <c r="B172" s="156" t="s">
        <v>178</v>
      </c>
      <c r="C172" s="158"/>
      <c r="D172" s="158"/>
      <c r="E172" s="158" t="s">
        <v>61</v>
      </c>
      <c r="F172" s="181">
        <v>29997</v>
      </c>
      <c r="G172" s="158" t="s">
        <v>59</v>
      </c>
      <c r="H172" s="161"/>
      <c r="I172" s="160" t="s">
        <v>228</v>
      </c>
      <c r="J172" s="148">
        <f ca="1" t="shared" si="9"/>
        <v>41</v>
      </c>
    </row>
    <row r="173" spans="1:10" s="149" customFormat="1" ht="19.5" customHeight="1">
      <c r="A173" s="156">
        <v>4</v>
      </c>
      <c r="B173" s="157" t="s">
        <v>179</v>
      </c>
      <c r="C173" s="158"/>
      <c r="D173" s="158"/>
      <c r="E173" s="158" t="s">
        <v>63</v>
      </c>
      <c r="F173" s="181">
        <v>31548</v>
      </c>
      <c r="G173" s="158" t="s">
        <v>57</v>
      </c>
      <c r="H173" s="161"/>
      <c r="I173" s="160" t="s">
        <v>228</v>
      </c>
      <c r="J173" s="148">
        <f ca="1" t="shared" si="9"/>
        <v>36</v>
      </c>
    </row>
    <row r="174" spans="1:10" s="149" customFormat="1" ht="19.5" customHeight="1">
      <c r="A174" s="156">
        <v>5</v>
      </c>
      <c r="B174" s="157" t="s">
        <v>180</v>
      </c>
      <c r="C174" s="158"/>
      <c r="D174" s="158"/>
      <c r="E174" s="158" t="s">
        <v>61</v>
      </c>
      <c r="F174" s="181">
        <v>30604</v>
      </c>
      <c r="G174" s="158" t="s">
        <v>57</v>
      </c>
      <c r="H174" s="161"/>
      <c r="I174" s="160" t="s">
        <v>228</v>
      </c>
      <c r="J174" s="148">
        <f ca="1" t="shared" si="9"/>
        <v>39</v>
      </c>
    </row>
    <row r="175" spans="1:10" s="149" customFormat="1" ht="19.5" customHeight="1">
      <c r="A175" s="177" t="s">
        <v>181</v>
      </c>
      <c r="B175" s="179"/>
      <c r="C175" s="179"/>
      <c r="D175" s="179"/>
      <c r="E175" s="179"/>
      <c r="F175" s="188"/>
      <c r="G175" s="179"/>
      <c r="H175" s="179"/>
      <c r="I175" s="180"/>
      <c r="J175" s="148"/>
    </row>
    <row r="176" spans="1:10" s="149" customFormat="1" ht="19.5" customHeight="1">
      <c r="A176" s="156">
        <v>1</v>
      </c>
      <c r="B176" s="157" t="s">
        <v>3</v>
      </c>
      <c r="C176" s="158"/>
      <c r="D176" s="158" t="s">
        <v>4</v>
      </c>
      <c r="E176" s="158" t="s">
        <v>63</v>
      </c>
      <c r="F176" s="181">
        <v>27941</v>
      </c>
      <c r="G176" s="158" t="s">
        <v>57</v>
      </c>
      <c r="H176" s="161"/>
      <c r="I176" s="160" t="s">
        <v>228</v>
      </c>
      <c r="J176" s="148">
        <f ca="1" t="shared" si="9"/>
        <v>46</v>
      </c>
    </row>
    <row r="177" spans="1:10" s="149" customFormat="1" ht="19.5" customHeight="1">
      <c r="A177" s="156">
        <v>2</v>
      </c>
      <c r="B177" s="157" t="s">
        <v>5</v>
      </c>
      <c r="C177" s="158"/>
      <c r="D177" s="158" t="s">
        <v>299</v>
      </c>
      <c r="E177" s="158" t="s">
        <v>63</v>
      </c>
      <c r="F177" s="181">
        <v>30696</v>
      </c>
      <c r="G177" s="158" t="s">
        <v>57</v>
      </c>
      <c r="H177" s="161"/>
      <c r="I177" s="160" t="s">
        <v>228</v>
      </c>
      <c r="J177" s="148">
        <f ca="1" t="shared" si="9"/>
        <v>39</v>
      </c>
    </row>
    <row r="178" spans="1:10" s="149" customFormat="1" ht="19.5" customHeight="1">
      <c r="A178" s="156">
        <v>3</v>
      </c>
      <c r="B178" s="156" t="s">
        <v>184</v>
      </c>
      <c r="C178" s="158"/>
      <c r="D178" s="158"/>
      <c r="E178" s="158" t="s">
        <v>74</v>
      </c>
      <c r="F178" s="181">
        <v>32277</v>
      </c>
      <c r="G178" s="158" t="s">
        <v>59</v>
      </c>
      <c r="H178" s="161"/>
      <c r="I178" s="160" t="s">
        <v>228</v>
      </c>
      <c r="J178" s="148">
        <f ca="1" t="shared" si="9"/>
        <v>34</v>
      </c>
    </row>
    <row r="179" spans="1:10" s="149" customFormat="1" ht="19.5" customHeight="1">
      <c r="A179" s="156">
        <v>4</v>
      </c>
      <c r="B179" s="156" t="s">
        <v>9</v>
      </c>
      <c r="C179" s="158"/>
      <c r="D179" s="158"/>
      <c r="E179" s="158" t="s">
        <v>114</v>
      </c>
      <c r="F179" s="181">
        <v>26087</v>
      </c>
      <c r="G179" s="158" t="s">
        <v>59</v>
      </c>
      <c r="H179" s="161"/>
      <c r="I179" s="160" t="s">
        <v>235</v>
      </c>
      <c r="J179" s="148">
        <f ca="1" t="shared" si="9"/>
        <v>51</v>
      </c>
    </row>
    <row r="180" spans="1:10" s="149" customFormat="1" ht="19.5" customHeight="1">
      <c r="A180" s="156">
        <v>5</v>
      </c>
      <c r="B180" s="157" t="s">
        <v>185</v>
      </c>
      <c r="C180" s="158"/>
      <c r="D180" s="158"/>
      <c r="E180" s="158" t="s">
        <v>69</v>
      </c>
      <c r="F180" s="181">
        <v>32838</v>
      </c>
      <c r="G180" s="158" t="s">
        <v>57</v>
      </c>
      <c r="H180" s="161"/>
      <c r="I180" s="160" t="s">
        <v>228</v>
      </c>
      <c r="J180" s="148">
        <f ca="1" t="shared" si="9"/>
        <v>33</v>
      </c>
    </row>
    <row r="181" spans="1:10" s="149" customFormat="1" ht="19.5" customHeight="1">
      <c r="A181" s="156">
        <v>6</v>
      </c>
      <c r="B181" s="156" t="s">
        <v>186</v>
      </c>
      <c r="C181" s="158"/>
      <c r="D181" s="158"/>
      <c r="E181" s="158" t="s">
        <v>233</v>
      </c>
      <c r="F181" s="181">
        <v>26600</v>
      </c>
      <c r="G181" s="158" t="s">
        <v>59</v>
      </c>
      <c r="H181" s="161"/>
      <c r="I181" s="160" t="s">
        <v>235</v>
      </c>
      <c r="J181" s="148">
        <f ca="1" t="shared" si="9"/>
        <v>50</v>
      </c>
    </row>
    <row r="182" spans="1:10" s="149" customFormat="1" ht="19.5" customHeight="1">
      <c r="A182" s="177" t="s">
        <v>187</v>
      </c>
      <c r="B182" s="179"/>
      <c r="C182" s="179"/>
      <c r="D182" s="179"/>
      <c r="E182" s="179"/>
      <c r="F182" s="188"/>
      <c r="G182" s="179"/>
      <c r="H182" s="179"/>
      <c r="I182" s="180"/>
      <c r="J182" s="148"/>
    </row>
    <row r="183" spans="1:10" s="149" customFormat="1" ht="19.5" customHeight="1">
      <c r="A183" s="156">
        <v>1</v>
      </c>
      <c r="B183" s="156" t="s">
        <v>37</v>
      </c>
      <c r="C183" s="158" t="s">
        <v>188</v>
      </c>
      <c r="D183" s="158" t="s">
        <v>313</v>
      </c>
      <c r="E183" s="158" t="s">
        <v>61</v>
      </c>
      <c r="F183" s="181">
        <v>28456</v>
      </c>
      <c r="G183" s="158" t="s">
        <v>59</v>
      </c>
      <c r="H183" s="161"/>
      <c r="I183" s="160" t="s">
        <v>228</v>
      </c>
      <c r="J183" s="148">
        <f ca="1" t="shared" si="9"/>
        <v>45</v>
      </c>
    </row>
    <row r="184" spans="1:10" s="149" customFormat="1" ht="19.5" customHeight="1">
      <c r="A184" s="156">
        <v>2</v>
      </c>
      <c r="B184" s="156" t="s">
        <v>38</v>
      </c>
      <c r="C184" s="158" t="s">
        <v>188</v>
      </c>
      <c r="D184" s="158" t="s">
        <v>312</v>
      </c>
      <c r="E184" s="158" t="s">
        <v>61</v>
      </c>
      <c r="F184" s="181">
        <v>27878</v>
      </c>
      <c r="G184" s="158" t="s">
        <v>59</v>
      </c>
      <c r="H184" s="161"/>
      <c r="I184" s="160" t="s">
        <v>228</v>
      </c>
      <c r="J184" s="148">
        <f ca="1" t="shared" si="9"/>
        <v>46</v>
      </c>
    </row>
    <row r="185" spans="1:10" s="149" customFormat="1" ht="19.5" customHeight="1">
      <c r="A185" s="156">
        <v>4</v>
      </c>
      <c r="B185" s="156" t="s">
        <v>189</v>
      </c>
      <c r="C185" s="158" t="s">
        <v>195</v>
      </c>
      <c r="D185" s="158" t="s">
        <v>190</v>
      </c>
      <c r="E185" s="158" t="s">
        <v>63</v>
      </c>
      <c r="F185" s="181">
        <v>28012</v>
      </c>
      <c r="G185" s="158" t="s">
        <v>59</v>
      </c>
      <c r="H185" s="161"/>
      <c r="I185" s="160" t="s">
        <v>228</v>
      </c>
      <c r="J185" s="148">
        <f ca="1" t="shared" si="9"/>
        <v>46</v>
      </c>
    </row>
    <row r="186" spans="1:10" s="149" customFormat="1" ht="19.5" customHeight="1">
      <c r="A186" s="156">
        <v>3</v>
      </c>
      <c r="B186" s="156" t="s">
        <v>191</v>
      </c>
      <c r="C186" s="158" t="s">
        <v>188</v>
      </c>
      <c r="D186" s="158" t="s">
        <v>312</v>
      </c>
      <c r="E186" s="158" t="s">
        <v>63</v>
      </c>
      <c r="F186" s="181">
        <v>29266</v>
      </c>
      <c r="G186" s="158" t="s">
        <v>59</v>
      </c>
      <c r="H186" s="161"/>
      <c r="I186" s="160" t="s">
        <v>228</v>
      </c>
      <c r="J186" s="148">
        <f ca="1">ROUND((TODAY()-F186)/365,0)</f>
        <v>43</v>
      </c>
    </row>
    <row r="187" spans="1:10" s="149" customFormat="1" ht="19.5" customHeight="1">
      <c r="A187" s="156">
        <v>5</v>
      </c>
      <c r="B187" s="156" t="s">
        <v>192</v>
      </c>
      <c r="C187" s="158" t="s">
        <v>188</v>
      </c>
      <c r="D187" s="158"/>
      <c r="E187" s="158" t="s">
        <v>63</v>
      </c>
      <c r="F187" s="181">
        <v>31526</v>
      </c>
      <c r="G187" s="158" t="s">
        <v>59</v>
      </c>
      <c r="H187" s="161"/>
      <c r="I187" s="160" t="s">
        <v>228</v>
      </c>
      <c r="J187" s="148">
        <f ca="1" t="shared" si="9"/>
        <v>36</v>
      </c>
    </row>
    <row r="188" spans="1:10" s="149" customFormat="1" ht="19.5" customHeight="1">
      <c r="A188" s="156">
        <v>6</v>
      </c>
      <c r="B188" s="156" t="s">
        <v>193</v>
      </c>
      <c r="C188" s="158" t="s">
        <v>188</v>
      </c>
      <c r="D188" s="158"/>
      <c r="E188" s="158" t="s">
        <v>63</v>
      </c>
      <c r="F188" s="181">
        <v>28704</v>
      </c>
      <c r="G188" s="158" t="s">
        <v>59</v>
      </c>
      <c r="H188" s="161"/>
      <c r="I188" s="160" t="s">
        <v>228</v>
      </c>
      <c r="J188" s="148">
        <f aca="true" ca="1" t="shared" si="10" ref="J188:J218">ROUND((TODAY()-F188)/365,0)</f>
        <v>44</v>
      </c>
    </row>
    <row r="189" spans="1:10" s="149" customFormat="1" ht="19.5" customHeight="1">
      <c r="A189" s="156">
        <v>7</v>
      </c>
      <c r="B189" s="156" t="s">
        <v>194</v>
      </c>
      <c r="C189" s="158" t="s">
        <v>195</v>
      </c>
      <c r="D189" s="158"/>
      <c r="E189" s="158" t="s">
        <v>74</v>
      </c>
      <c r="F189" s="181">
        <v>27608</v>
      </c>
      <c r="G189" s="158" t="s">
        <v>59</v>
      </c>
      <c r="H189" s="161"/>
      <c r="I189" s="160" t="s">
        <v>228</v>
      </c>
      <c r="J189" s="148">
        <f ca="1" t="shared" si="10"/>
        <v>47</v>
      </c>
    </row>
    <row r="190" spans="1:10" s="149" customFormat="1" ht="19.5" customHeight="1">
      <c r="A190" s="156">
        <v>8</v>
      </c>
      <c r="B190" s="156" t="s">
        <v>196</v>
      </c>
      <c r="C190" s="158" t="s">
        <v>209</v>
      </c>
      <c r="D190" s="158"/>
      <c r="E190" s="158" t="s">
        <v>233</v>
      </c>
      <c r="F190" s="181">
        <v>27950</v>
      </c>
      <c r="G190" s="158" t="s">
        <v>59</v>
      </c>
      <c r="H190" s="161"/>
      <c r="I190" s="160" t="s">
        <v>228</v>
      </c>
      <c r="J190" s="148">
        <f ca="1" t="shared" si="10"/>
        <v>46</v>
      </c>
    </row>
    <row r="191" spans="1:10" s="149" customFormat="1" ht="19.5" customHeight="1">
      <c r="A191" s="156">
        <v>9</v>
      </c>
      <c r="B191" s="157" t="s">
        <v>197</v>
      </c>
      <c r="C191" s="158" t="s">
        <v>195</v>
      </c>
      <c r="D191" s="158"/>
      <c r="E191" s="158" t="s">
        <v>74</v>
      </c>
      <c r="F191" s="181">
        <v>29566</v>
      </c>
      <c r="G191" s="158" t="s">
        <v>59</v>
      </c>
      <c r="H191" s="161"/>
      <c r="I191" s="160" t="s">
        <v>236</v>
      </c>
      <c r="J191" s="148">
        <f ca="1" t="shared" si="10"/>
        <v>42</v>
      </c>
    </row>
    <row r="192" spans="1:10" s="149" customFormat="1" ht="19.5" customHeight="1">
      <c r="A192" s="156">
        <v>10</v>
      </c>
      <c r="B192" s="157" t="s">
        <v>198</v>
      </c>
      <c r="C192" s="158" t="s">
        <v>188</v>
      </c>
      <c r="D192" s="158"/>
      <c r="E192" s="158" t="s">
        <v>74</v>
      </c>
      <c r="F192" s="181">
        <v>33170</v>
      </c>
      <c r="G192" s="158" t="s">
        <v>59</v>
      </c>
      <c r="H192" s="161"/>
      <c r="I192" s="160" t="s">
        <v>228</v>
      </c>
      <c r="J192" s="148">
        <f ca="1" t="shared" si="10"/>
        <v>32</v>
      </c>
    </row>
    <row r="193" spans="1:10" s="149" customFormat="1" ht="19.5" customHeight="1">
      <c r="A193" s="156">
        <v>11</v>
      </c>
      <c r="B193" s="157" t="s">
        <v>199</v>
      </c>
      <c r="C193" s="158" t="s">
        <v>188</v>
      </c>
      <c r="D193" s="158"/>
      <c r="E193" s="158" t="s">
        <v>74</v>
      </c>
      <c r="F193" s="181">
        <v>30454</v>
      </c>
      <c r="G193" s="158" t="s">
        <v>59</v>
      </c>
      <c r="H193" s="161"/>
      <c r="I193" s="160" t="s">
        <v>228</v>
      </c>
      <c r="J193" s="148">
        <f ca="1" t="shared" si="10"/>
        <v>39</v>
      </c>
    </row>
    <row r="194" spans="1:10" s="149" customFormat="1" ht="19.5" customHeight="1">
      <c r="A194" s="156">
        <v>12</v>
      </c>
      <c r="B194" s="157" t="s">
        <v>200</v>
      </c>
      <c r="C194" s="158" t="s">
        <v>188</v>
      </c>
      <c r="D194" s="158"/>
      <c r="E194" s="158" t="s">
        <v>74</v>
      </c>
      <c r="F194" s="181">
        <v>33161</v>
      </c>
      <c r="G194" s="158" t="s">
        <v>59</v>
      </c>
      <c r="H194" s="161"/>
      <c r="I194" s="160" t="s">
        <v>228</v>
      </c>
      <c r="J194" s="148">
        <f ca="1" t="shared" si="10"/>
        <v>32</v>
      </c>
    </row>
    <row r="195" spans="1:10" s="149" customFormat="1" ht="19.5" customHeight="1">
      <c r="A195" s="156">
        <v>13</v>
      </c>
      <c r="B195" s="157" t="s">
        <v>201</v>
      </c>
      <c r="C195" s="158" t="s">
        <v>188</v>
      </c>
      <c r="D195" s="158"/>
      <c r="E195" s="158" t="s">
        <v>74</v>
      </c>
      <c r="F195" s="181">
        <v>32976</v>
      </c>
      <c r="G195" s="158" t="s">
        <v>59</v>
      </c>
      <c r="H195" s="161"/>
      <c r="I195" s="160" t="s">
        <v>228</v>
      </c>
      <c r="J195" s="148">
        <f ca="1" t="shared" si="10"/>
        <v>32</v>
      </c>
    </row>
    <row r="196" spans="1:10" s="149" customFormat="1" ht="19.5" customHeight="1">
      <c r="A196" s="156">
        <v>14</v>
      </c>
      <c r="B196" s="157" t="s">
        <v>202</v>
      </c>
      <c r="C196" s="158" t="s">
        <v>188</v>
      </c>
      <c r="D196" s="158"/>
      <c r="E196" s="158" t="s">
        <v>63</v>
      </c>
      <c r="F196" s="181">
        <v>32575</v>
      </c>
      <c r="G196" s="158" t="s">
        <v>59</v>
      </c>
      <c r="H196" s="161"/>
      <c r="I196" s="160" t="s">
        <v>228</v>
      </c>
      <c r="J196" s="148">
        <f ca="1" t="shared" si="10"/>
        <v>34</v>
      </c>
    </row>
    <row r="197" spans="1:10" s="149" customFormat="1" ht="19.5" customHeight="1">
      <c r="A197" s="156">
        <v>15</v>
      </c>
      <c r="B197" s="157" t="s">
        <v>203</v>
      </c>
      <c r="C197" s="158" t="s">
        <v>188</v>
      </c>
      <c r="D197" s="158"/>
      <c r="E197" s="158" t="s">
        <v>74</v>
      </c>
      <c r="F197" s="181">
        <v>32445</v>
      </c>
      <c r="G197" s="158" t="s">
        <v>59</v>
      </c>
      <c r="H197" s="161"/>
      <c r="I197" s="160" t="s">
        <v>228</v>
      </c>
      <c r="J197" s="148">
        <f ca="1" t="shared" si="10"/>
        <v>34</v>
      </c>
    </row>
    <row r="198" spans="1:10" s="149" customFormat="1" ht="19.5" customHeight="1">
      <c r="A198" s="156">
        <v>16</v>
      </c>
      <c r="B198" s="157" t="s">
        <v>204</v>
      </c>
      <c r="C198" s="158" t="s">
        <v>188</v>
      </c>
      <c r="D198" s="158"/>
      <c r="E198" s="158" t="s">
        <v>74</v>
      </c>
      <c r="F198" s="181">
        <v>32573</v>
      </c>
      <c r="G198" s="158" t="s">
        <v>59</v>
      </c>
      <c r="H198" s="161"/>
      <c r="I198" s="160" t="s">
        <v>228</v>
      </c>
      <c r="J198" s="148">
        <f ca="1" t="shared" si="10"/>
        <v>34</v>
      </c>
    </row>
    <row r="199" spans="1:10" s="149" customFormat="1" ht="19.5" customHeight="1">
      <c r="A199" s="156">
        <v>17</v>
      </c>
      <c r="B199" s="157" t="s">
        <v>205</v>
      </c>
      <c r="C199" s="158" t="s">
        <v>188</v>
      </c>
      <c r="D199" s="158"/>
      <c r="E199" s="158" t="s">
        <v>74</v>
      </c>
      <c r="F199" s="181">
        <v>32526</v>
      </c>
      <c r="G199" s="158" t="s">
        <v>59</v>
      </c>
      <c r="H199" s="161"/>
      <c r="I199" s="160" t="s">
        <v>228</v>
      </c>
      <c r="J199" s="148">
        <f ca="1" t="shared" si="10"/>
        <v>34</v>
      </c>
    </row>
    <row r="200" spans="1:10" s="149" customFormat="1" ht="19.5" customHeight="1">
      <c r="A200" s="156">
        <v>18</v>
      </c>
      <c r="B200" s="157" t="s">
        <v>206</v>
      </c>
      <c r="C200" s="158" t="s">
        <v>207</v>
      </c>
      <c r="D200" s="158"/>
      <c r="E200" s="158" t="s">
        <v>114</v>
      </c>
      <c r="F200" s="181">
        <v>32142</v>
      </c>
      <c r="G200" s="158" t="s">
        <v>59</v>
      </c>
      <c r="H200" s="161"/>
      <c r="I200" s="160" t="s">
        <v>235</v>
      </c>
      <c r="J200" s="148">
        <f ca="1" t="shared" si="10"/>
        <v>35</v>
      </c>
    </row>
    <row r="201" spans="1:10" s="149" customFormat="1" ht="19.5" customHeight="1">
      <c r="A201" s="156">
        <v>19</v>
      </c>
      <c r="B201" s="157" t="s">
        <v>208</v>
      </c>
      <c r="C201" s="158" t="s">
        <v>209</v>
      </c>
      <c r="D201" s="158"/>
      <c r="E201" s="158" t="s">
        <v>233</v>
      </c>
      <c r="F201" s="181">
        <v>26827</v>
      </c>
      <c r="G201" s="158" t="s">
        <v>59</v>
      </c>
      <c r="H201" s="161"/>
      <c r="I201" s="160" t="s">
        <v>235</v>
      </c>
      <c r="J201" s="148">
        <f ca="1" t="shared" si="10"/>
        <v>49</v>
      </c>
    </row>
    <row r="202" spans="1:10" s="149" customFormat="1" ht="19.5" customHeight="1">
      <c r="A202" s="156">
        <v>20</v>
      </c>
      <c r="B202" s="157" t="s">
        <v>210</v>
      </c>
      <c r="C202" s="158" t="s">
        <v>209</v>
      </c>
      <c r="D202" s="158"/>
      <c r="E202" s="158" t="s">
        <v>233</v>
      </c>
      <c r="F202" s="181">
        <v>27383</v>
      </c>
      <c r="G202" s="158" t="s">
        <v>59</v>
      </c>
      <c r="H202" s="161"/>
      <c r="I202" s="160" t="s">
        <v>235</v>
      </c>
      <c r="J202" s="148">
        <f ca="1" t="shared" si="10"/>
        <v>48</v>
      </c>
    </row>
    <row r="203" spans="1:10" s="149" customFormat="1" ht="19.5" customHeight="1">
      <c r="A203" s="156">
        <v>21</v>
      </c>
      <c r="B203" s="157" t="s">
        <v>211</v>
      </c>
      <c r="C203" s="158" t="s">
        <v>212</v>
      </c>
      <c r="D203" s="158"/>
      <c r="E203" s="158" t="s">
        <v>233</v>
      </c>
      <c r="F203" s="181">
        <v>25665</v>
      </c>
      <c r="G203" s="158" t="s">
        <v>59</v>
      </c>
      <c r="H203" s="161"/>
      <c r="I203" s="160" t="s">
        <v>235</v>
      </c>
      <c r="J203" s="148">
        <f ca="1" t="shared" si="10"/>
        <v>53</v>
      </c>
    </row>
    <row r="204" spans="1:10" s="149" customFormat="1" ht="19.5" customHeight="1">
      <c r="A204" s="156">
        <v>22</v>
      </c>
      <c r="B204" s="157" t="s">
        <v>213</v>
      </c>
      <c r="C204" s="158" t="s">
        <v>212</v>
      </c>
      <c r="D204" s="158"/>
      <c r="E204" s="158" t="s">
        <v>233</v>
      </c>
      <c r="F204" s="181">
        <v>32215</v>
      </c>
      <c r="G204" s="158" t="s">
        <v>59</v>
      </c>
      <c r="H204" s="161"/>
      <c r="I204" s="160" t="s">
        <v>235</v>
      </c>
      <c r="J204" s="148">
        <f ca="1" t="shared" si="10"/>
        <v>35</v>
      </c>
    </row>
    <row r="205" spans="1:10" s="149" customFormat="1" ht="19.5" customHeight="1">
      <c r="A205" s="156">
        <v>23</v>
      </c>
      <c r="B205" s="174" t="s">
        <v>230</v>
      </c>
      <c r="C205" s="175" t="s">
        <v>220</v>
      </c>
      <c r="D205" s="176"/>
      <c r="E205" s="175" t="s">
        <v>74</v>
      </c>
      <c r="F205" s="186">
        <v>32814</v>
      </c>
      <c r="G205" s="158" t="s">
        <v>59</v>
      </c>
      <c r="H205" s="161"/>
      <c r="I205" s="160" t="s">
        <v>229</v>
      </c>
      <c r="J205" s="148">
        <f ca="1" t="shared" si="10"/>
        <v>33</v>
      </c>
    </row>
    <row r="206" spans="1:10" s="149" customFormat="1" ht="19.5" customHeight="1">
      <c r="A206" s="156">
        <v>24</v>
      </c>
      <c r="B206" s="174" t="s">
        <v>231</v>
      </c>
      <c r="C206" s="175" t="s">
        <v>188</v>
      </c>
      <c r="D206" s="176"/>
      <c r="E206" s="175" t="s">
        <v>74</v>
      </c>
      <c r="F206" s="186">
        <v>34311</v>
      </c>
      <c r="G206" s="158" t="s">
        <v>59</v>
      </c>
      <c r="H206" s="161"/>
      <c r="I206" s="160" t="s">
        <v>228</v>
      </c>
      <c r="J206" s="148">
        <f ca="1" t="shared" si="10"/>
        <v>29</v>
      </c>
    </row>
    <row r="207" spans="1:10" s="149" customFormat="1" ht="19.5" customHeight="1">
      <c r="A207" s="156">
        <v>25</v>
      </c>
      <c r="B207" s="157" t="s">
        <v>219</v>
      </c>
      <c r="C207" s="158" t="s">
        <v>188</v>
      </c>
      <c r="D207" s="168"/>
      <c r="E207" s="158" t="s">
        <v>74</v>
      </c>
      <c r="F207" s="181">
        <v>34227</v>
      </c>
      <c r="G207" s="158" t="s">
        <v>59</v>
      </c>
      <c r="H207" s="161"/>
      <c r="I207" s="160" t="s">
        <v>229</v>
      </c>
      <c r="J207" s="148">
        <f ca="1">ROUND((TODAY()-F207)/365,0)</f>
        <v>29</v>
      </c>
    </row>
    <row r="208" spans="1:10" s="149" customFormat="1" ht="19.5" customHeight="1">
      <c r="A208" s="156">
        <v>26</v>
      </c>
      <c r="B208" s="174" t="s">
        <v>250</v>
      </c>
      <c r="C208" s="175" t="s">
        <v>188</v>
      </c>
      <c r="D208" s="176"/>
      <c r="E208" s="175" t="s">
        <v>74</v>
      </c>
      <c r="F208" s="186">
        <v>33086</v>
      </c>
      <c r="G208" s="158" t="s">
        <v>59</v>
      </c>
      <c r="H208" s="161"/>
      <c r="I208" s="160" t="s">
        <v>229</v>
      </c>
      <c r="J208" s="148">
        <f ca="1">ROUND((TODAY()-F208)/365,0)</f>
        <v>32</v>
      </c>
    </row>
    <row r="209" spans="1:10" s="149" customFormat="1" ht="19.5" customHeight="1">
      <c r="A209" s="156">
        <v>27</v>
      </c>
      <c r="B209" s="157" t="s">
        <v>267</v>
      </c>
      <c r="C209" s="158" t="s">
        <v>188</v>
      </c>
      <c r="D209" s="168"/>
      <c r="E209" s="158" t="s">
        <v>74</v>
      </c>
      <c r="F209" s="181">
        <v>34870</v>
      </c>
      <c r="G209" s="158" t="s">
        <v>59</v>
      </c>
      <c r="H209" s="161"/>
      <c r="I209" s="160" t="s">
        <v>229</v>
      </c>
      <c r="J209" s="148">
        <f ca="1">ROUND((TODAY()-F209)/365,0)</f>
        <v>27</v>
      </c>
    </row>
    <row r="210" spans="1:10" s="149" customFormat="1" ht="19.5" customHeight="1">
      <c r="A210" s="156">
        <v>28</v>
      </c>
      <c r="B210" s="174" t="s">
        <v>251</v>
      </c>
      <c r="C210" s="175" t="s">
        <v>188</v>
      </c>
      <c r="D210" s="176"/>
      <c r="E210" s="175" t="s">
        <v>74</v>
      </c>
      <c r="F210" s="186">
        <v>34847</v>
      </c>
      <c r="G210" s="158" t="s">
        <v>59</v>
      </c>
      <c r="H210" s="161"/>
      <c r="I210" s="160" t="s">
        <v>229</v>
      </c>
      <c r="J210" s="148">
        <f ca="1">ROUND((TODAY()-F210)/365,0)</f>
        <v>27</v>
      </c>
    </row>
    <row r="211" spans="1:10" s="149" customFormat="1" ht="19.5" customHeight="1">
      <c r="A211" s="156">
        <v>29</v>
      </c>
      <c r="B211" s="157" t="s">
        <v>273</v>
      </c>
      <c r="C211" s="158" t="s">
        <v>188</v>
      </c>
      <c r="D211" s="168"/>
      <c r="E211" s="158" t="s">
        <v>63</v>
      </c>
      <c r="F211" s="181">
        <v>33192</v>
      </c>
      <c r="G211" s="158" t="s">
        <v>59</v>
      </c>
      <c r="H211" s="161"/>
      <c r="I211" s="160" t="s">
        <v>228</v>
      </c>
      <c r="J211" s="148">
        <f ca="1" t="shared" si="10"/>
        <v>32</v>
      </c>
    </row>
    <row r="212" spans="1:10" s="149" customFormat="1" ht="19.5" customHeight="1">
      <c r="A212" s="156">
        <v>30</v>
      </c>
      <c r="B212" s="157" t="s">
        <v>274</v>
      </c>
      <c r="C212" s="158" t="s">
        <v>188</v>
      </c>
      <c r="D212" s="168"/>
      <c r="E212" s="158" t="s">
        <v>114</v>
      </c>
      <c r="F212" s="181">
        <v>35379</v>
      </c>
      <c r="G212" s="158" t="s">
        <v>59</v>
      </c>
      <c r="H212" s="161"/>
      <c r="I212" s="160" t="s">
        <v>229</v>
      </c>
      <c r="J212" s="148">
        <f ca="1" t="shared" si="10"/>
        <v>26</v>
      </c>
    </row>
    <row r="213" spans="1:10" s="149" customFormat="1" ht="19.5" customHeight="1">
      <c r="A213" s="156">
        <v>31</v>
      </c>
      <c r="B213" s="174" t="s">
        <v>218</v>
      </c>
      <c r="C213" s="175" t="s">
        <v>188</v>
      </c>
      <c r="D213" s="176"/>
      <c r="E213" s="175" t="s">
        <v>114</v>
      </c>
      <c r="F213" s="186">
        <v>35268</v>
      </c>
      <c r="G213" s="158" t="s">
        <v>59</v>
      </c>
      <c r="H213" s="161"/>
      <c r="I213" s="160" t="s">
        <v>229</v>
      </c>
      <c r="J213" s="148">
        <f ca="1" t="shared" si="10"/>
        <v>26</v>
      </c>
    </row>
    <row r="214" spans="1:10" s="149" customFormat="1" ht="19.5" customHeight="1">
      <c r="A214" s="156">
        <v>32</v>
      </c>
      <c r="B214" s="157" t="s">
        <v>275</v>
      </c>
      <c r="C214" s="158" t="s">
        <v>188</v>
      </c>
      <c r="D214" s="168"/>
      <c r="E214" s="158" t="s">
        <v>74</v>
      </c>
      <c r="F214" s="181">
        <v>35168</v>
      </c>
      <c r="G214" s="158" t="s">
        <v>59</v>
      </c>
      <c r="H214" s="161"/>
      <c r="I214" s="160" t="s">
        <v>229</v>
      </c>
      <c r="J214" s="148">
        <f ca="1" t="shared" si="10"/>
        <v>26</v>
      </c>
    </row>
    <row r="215" spans="1:10" s="149" customFormat="1" ht="19.5" customHeight="1">
      <c r="A215" s="156">
        <v>33</v>
      </c>
      <c r="B215" s="174" t="s">
        <v>276</v>
      </c>
      <c r="C215" s="175" t="s">
        <v>188</v>
      </c>
      <c r="D215" s="176"/>
      <c r="E215" s="175" t="s">
        <v>74</v>
      </c>
      <c r="F215" s="186">
        <v>34652</v>
      </c>
      <c r="G215" s="158" t="s">
        <v>59</v>
      </c>
      <c r="H215" s="161"/>
      <c r="I215" s="160" t="s">
        <v>229</v>
      </c>
      <c r="J215" s="148">
        <f ca="1">ROUND((TODAY()-F215)/365,0)</f>
        <v>28</v>
      </c>
    </row>
    <row r="216" spans="1:10" s="149" customFormat="1" ht="19.5" customHeight="1">
      <c r="A216" s="156">
        <v>34</v>
      </c>
      <c r="B216" s="174" t="s">
        <v>277</v>
      </c>
      <c r="C216" s="175" t="s">
        <v>188</v>
      </c>
      <c r="D216" s="176"/>
      <c r="E216" s="175" t="s">
        <v>74</v>
      </c>
      <c r="F216" s="186">
        <v>34832</v>
      </c>
      <c r="G216" s="158" t="s">
        <v>59</v>
      </c>
      <c r="H216" s="161"/>
      <c r="I216" s="160" t="s">
        <v>229</v>
      </c>
      <c r="J216" s="148">
        <f ca="1">ROUND((TODAY()-F216)/365,0)</f>
        <v>27</v>
      </c>
    </row>
    <row r="217" spans="1:10" s="149" customFormat="1" ht="19.5" customHeight="1">
      <c r="A217" s="156">
        <v>35</v>
      </c>
      <c r="B217" s="174" t="s">
        <v>295</v>
      </c>
      <c r="C217" s="175" t="s">
        <v>188</v>
      </c>
      <c r="D217" s="176"/>
      <c r="E217" s="175" t="s">
        <v>74</v>
      </c>
      <c r="F217" s="186">
        <v>35584</v>
      </c>
      <c r="G217" s="158" t="s">
        <v>59</v>
      </c>
      <c r="H217" s="161"/>
      <c r="I217" s="160" t="s">
        <v>229</v>
      </c>
      <c r="J217" s="148">
        <f ca="1" t="shared" si="10"/>
        <v>25</v>
      </c>
    </row>
    <row r="218" spans="1:10" s="149" customFormat="1" ht="19.5" customHeight="1">
      <c r="A218" s="156">
        <v>36</v>
      </c>
      <c r="B218" s="174" t="s">
        <v>296</v>
      </c>
      <c r="C218" s="175" t="s">
        <v>188</v>
      </c>
      <c r="D218" s="176"/>
      <c r="E218" s="175" t="s">
        <v>74</v>
      </c>
      <c r="F218" s="186">
        <v>35347</v>
      </c>
      <c r="G218" s="158" t="s">
        <v>59</v>
      </c>
      <c r="H218" s="161"/>
      <c r="I218" s="160" t="s">
        <v>229</v>
      </c>
      <c r="J218" s="148">
        <f ca="1" t="shared" si="10"/>
        <v>26</v>
      </c>
    </row>
    <row r="219" spans="1:10" s="18" customFormat="1" ht="21" customHeight="1">
      <c r="A219" s="31"/>
      <c r="B219" s="32"/>
      <c r="C219" s="33"/>
      <c r="D219" s="34"/>
      <c r="E219" s="33"/>
      <c r="F219" s="35"/>
      <c r="G219" s="36"/>
      <c r="H219" s="37"/>
      <c r="I219" s="87"/>
      <c r="J219" s="86"/>
    </row>
    <row r="220" spans="1:10" s="18" customFormat="1" ht="15">
      <c r="A220" s="38"/>
      <c r="B220" s="212" t="s">
        <v>270</v>
      </c>
      <c r="C220" s="209"/>
      <c r="D220" s="212" t="s">
        <v>269</v>
      </c>
      <c r="E220" s="212"/>
      <c r="F220" s="39"/>
      <c r="G220" s="58" t="s">
        <v>50</v>
      </c>
      <c r="H220" s="58"/>
      <c r="I220" s="88"/>
      <c r="J220" s="86"/>
    </row>
    <row r="221" spans="1:15" s="18" customFormat="1" ht="15">
      <c r="A221" s="38"/>
      <c r="B221" s="40" t="s">
        <v>56</v>
      </c>
      <c r="C221" s="41">
        <f>COUNTIF($E$11:$E$218,"PGS.TS")</f>
        <v>0</v>
      </c>
      <c r="D221" s="40" t="s">
        <v>56</v>
      </c>
      <c r="E221" s="41">
        <f>COUNTIF($E$11:$E$218,"PGS.TS")</f>
        <v>0</v>
      </c>
      <c r="F221" s="39"/>
      <c r="G221" s="40" t="s">
        <v>55</v>
      </c>
      <c r="H221" s="41">
        <f>COUNTIF($C$11:$C$218,"GVC")</f>
        <v>9</v>
      </c>
      <c r="I221" s="88">
        <f>COUNTIF($C$11:$C$218,"GVC")</f>
        <v>9</v>
      </c>
      <c r="J221" s="89"/>
      <c r="K221" s="42"/>
      <c r="L221" s="43"/>
      <c r="M221" s="43"/>
      <c r="N221" s="43"/>
      <c r="O221" s="43"/>
    </row>
    <row r="222" spans="1:15" s="18" customFormat="1" ht="15">
      <c r="A222" s="38"/>
      <c r="B222" s="40" t="s">
        <v>58</v>
      </c>
      <c r="C222" s="41">
        <f>COUNTIF($E$11:$E$218,"TS")</f>
        <v>7</v>
      </c>
      <c r="D222" s="40" t="s">
        <v>58</v>
      </c>
      <c r="E222" s="41">
        <f>COUNTIF($E$11:$E$218,"TS")</f>
        <v>7</v>
      </c>
      <c r="F222" s="39"/>
      <c r="G222" s="40" t="s">
        <v>60</v>
      </c>
      <c r="H222" s="41">
        <f>COUNTIF($C$11:$C$218,"GV")</f>
        <v>82</v>
      </c>
      <c r="I222" s="88">
        <f>COUNTIF($C$11:$C$218,"GV")</f>
        <v>82</v>
      </c>
      <c r="J222" s="89"/>
      <c r="K222" s="42"/>
      <c r="L222" s="43">
        <f>187-117</f>
        <v>70</v>
      </c>
      <c r="M222" s="43"/>
      <c r="N222" s="43"/>
      <c r="O222" s="43"/>
    </row>
    <row r="223" spans="1:15" s="18" customFormat="1" ht="15">
      <c r="A223" s="38"/>
      <c r="B223" s="40" t="s">
        <v>91</v>
      </c>
      <c r="C223" s="41">
        <f>COUNTIF($E$11:$E$218,"NCS")</f>
        <v>5</v>
      </c>
      <c r="D223" s="40" t="s">
        <v>91</v>
      </c>
      <c r="E223" s="41">
        <f>COUNTIF($E$11:$E$218,"NCS")</f>
        <v>5</v>
      </c>
      <c r="F223" s="39"/>
      <c r="G223" s="40" t="s">
        <v>188</v>
      </c>
      <c r="H223" s="41">
        <f>COUNTIF($C$11:$C$218,"GVMN")</f>
        <v>26</v>
      </c>
      <c r="I223" s="88">
        <f>COUNTIF($C$11:$C$220,"GVMN")</f>
        <v>26</v>
      </c>
      <c r="J223" s="89"/>
      <c r="K223" s="42"/>
      <c r="L223" s="43"/>
      <c r="M223" s="43"/>
      <c r="N223" s="43"/>
      <c r="O223" s="43"/>
    </row>
    <row r="224" spans="1:15" s="18" customFormat="1" ht="15">
      <c r="A224" s="38"/>
      <c r="B224" s="40" t="s">
        <v>61</v>
      </c>
      <c r="C224" s="41">
        <f>COUNTIF($A$11:$H$218,"THS")</f>
        <v>80</v>
      </c>
      <c r="D224" s="40" t="s">
        <v>61</v>
      </c>
      <c r="E224" s="41">
        <f>COUNTIF($A$11:$H$218,"THS")</f>
        <v>80</v>
      </c>
      <c r="F224" s="39"/>
      <c r="G224" s="44" t="s">
        <v>214</v>
      </c>
      <c r="H224" s="44">
        <f>SUM(H221:H223)</f>
        <v>117</v>
      </c>
      <c r="I224" s="45">
        <f>SUM(I221:I223)</f>
        <v>117</v>
      </c>
      <c r="J224" s="89"/>
      <c r="K224" s="42"/>
      <c r="L224" s="43"/>
      <c r="M224" s="43"/>
      <c r="N224" s="43"/>
      <c r="O224" s="43"/>
    </row>
    <row r="225" spans="1:15" s="18" customFormat="1" ht="15">
      <c r="A225" s="38"/>
      <c r="B225" s="40" t="s">
        <v>69</v>
      </c>
      <c r="C225" s="41">
        <f>COUNTIF($E$11:$E$218,"CH")</f>
        <v>7</v>
      </c>
      <c r="D225" s="40" t="s">
        <v>69</v>
      </c>
      <c r="E225" s="41">
        <f>COUNTIF($E$11:$E$218,"CH")</f>
        <v>7</v>
      </c>
      <c r="F225" s="39"/>
      <c r="H225" s="42"/>
      <c r="I225" s="90"/>
      <c r="J225" s="89"/>
      <c r="K225" s="42"/>
      <c r="L225" s="43"/>
      <c r="M225" s="43"/>
      <c r="N225" s="43"/>
      <c r="O225" s="43"/>
    </row>
    <row r="226" spans="1:15" s="18" customFormat="1" ht="15">
      <c r="A226" s="38"/>
      <c r="B226" s="40" t="s">
        <v>63</v>
      </c>
      <c r="C226" s="41">
        <f>COUNTIF($E$11:$E$218,"CN")</f>
        <v>43</v>
      </c>
      <c r="D226" s="40" t="s">
        <v>63</v>
      </c>
      <c r="E226" s="41">
        <f>COUNTIF($E$11:$E$218,"CN")</f>
        <v>43</v>
      </c>
      <c r="F226" s="39"/>
      <c r="H226" s="42"/>
      <c r="I226" s="91"/>
      <c r="J226" s="89"/>
      <c r="K226" s="42"/>
      <c r="L226" s="43"/>
      <c r="M226" s="43"/>
      <c r="N226" s="43"/>
      <c r="O226" s="43"/>
    </row>
    <row r="227" spans="1:15" s="18" customFormat="1" ht="15">
      <c r="A227" s="38"/>
      <c r="B227" s="40" t="s">
        <v>74</v>
      </c>
      <c r="C227" s="41">
        <f>COUNTIF($E$11:$E$218,"CĐ")</f>
        <v>26</v>
      </c>
      <c r="D227" s="40" t="s">
        <v>74</v>
      </c>
      <c r="E227" s="41">
        <f>COUNTIF($E$11:$E$218,"CĐ")</f>
        <v>26</v>
      </c>
      <c r="F227" s="39"/>
      <c r="G227" s="46" t="s">
        <v>228</v>
      </c>
      <c r="H227" s="47"/>
      <c r="I227" s="88">
        <f>COUNTIF($I$11:$I$218,"BC")</f>
        <v>142</v>
      </c>
      <c r="J227" s="89"/>
      <c r="K227" s="42"/>
      <c r="L227" s="43"/>
      <c r="M227" s="48"/>
      <c r="N227" s="42"/>
      <c r="O227" s="43"/>
    </row>
    <row r="228" spans="1:15" s="18" customFormat="1" ht="15">
      <c r="A228" s="38"/>
      <c r="B228" s="40" t="s">
        <v>114</v>
      </c>
      <c r="C228" s="41">
        <f>COUNTIF($E$11:$E$218,"TC")</f>
        <v>8</v>
      </c>
      <c r="D228" s="40" t="s">
        <v>114</v>
      </c>
      <c r="E228" s="41">
        <f>COUNTIF($E$11:$E$218,"TC")</f>
        <v>8</v>
      </c>
      <c r="F228" s="39"/>
      <c r="G228" s="46" t="s">
        <v>236</v>
      </c>
      <c r="H228" s="47"/>
      <c r="I228" s="88">
        <f>COUNTIF($I$11:$I$218,"HĐKXĐTH")</f>
        <v>18</v>
      </c>
      <c r="J228" s="89"/>
      <c r="K228" s="42"/>
      <c r="L228" s="43"/>
      <c r="M228" s="48"/>
      <c r="N228" s="42"/>
      <c r="O228" s="43"/>
    </row>
    <row r="229" spans="1:15" s="18" customFormat="1" ht="15">
      <c r="A229" s="38"/>
      <c r="B229" s="40" t="s">
        <v>233</v>
      </c>
      <c r="C229" s="41">
        <f>COUNTIF($E$11:$E$218,"PT")</f>
        <v>11</v>
      </c>
      <c r="D229" s="40" t="s">
        <v>233</v>
      </c>
      <c r="E229" s="41">
        <f>COUNTIF($E$11:$E$218,"PT")</f>
        <v>11</v>
      </c>
      <c r="F229" s="39"/>
      <c r="G229" s="46" t="s">
        <v>229</v>
      </c>
      <c r="H229" s="47"/>
      <c r="I229" s="88">
        <f>COUNTIF($I$11:$I$218,"HĐCTH")</f>
        <v>15</v>
      </c>
      <c r="J229" s="89"/>
      <c r="K229" s="42"/>
      <c r="L229" s="43"/>
      <c r="M229" s="48"/>
      <c r="N229" s="42"/>
      <c r="O229" s="43"/>
    </row>
    <row r="230" spans="1:15" s="18" customFormat="1" ht="15">
      <c r="A230" s="38"/>
      <c r="B230" s="40" t="s">
        <v>57</v>
      </c>
      <c r="C230" s="41">
        <f>COUNTIF($G$11:$G$218,"Nam")</f>
        <v>52</v>
      </c>
      <c r="D230" s="40" t="s">
        <v>57</v>
      </c>
      <c r="E230" s="41">
        <f>COUNTIF($G$11:$G$218,"Nam")</f>
        <v>52</v>
      </c>
      <c r="F230" s="39"/>
      <c r="G230" s="46" t="s">
        <v>235</v>
      </c>
      <c r="H230" s="50"/>
      <c r="I230" s="88">
        <f>COUNTIF($I$11:$I$218,"HĐNĐ68")</f>
        <v>12</v>
      </c>
      <c r="J230" s="89"/>
      <c r="K230" s="43"/>
      <c r="L230" s="43"/>
      <c r="M230" s="48"/>
      <c r="N230" s="42"/>
      <c r="O230" s="43"/>
    </row>
    <row r="231" spans="1:15" s="18" customFormat="1" ht="15">
      <c r="A231" s="38"/>
      <c r="B231" s="40" t="s">
        <v>59</v>
      </c>
      <c r="C231" s="41">
        <f>COUNTIF($G$11:$G$218,"NỮ")</f>
        <v>135</v>
      </c>
      <c r="D231" s="40" t="s">
        <v>59</v>
      </c>
      <c r="E231" s="41">
        <f>COUNTIF($G$11:$G$218,"NỮ")</f>
        <v>135</v>
      </c>
      <c r="F231" s="39"/>
      <c r="G231" s="44" t="s">
        <v>214</v>
      </c>
      <c r="H231" s="50"/>
      <c r="I231" s="51">
        <f>SUM(I227:I230)</f>
        <v>187</v>
      </c>
      <c r="J231" s="92"/>
      <c r="K231" s="43"/>
      <c r="L231" s="43"/>
      <c r="M231" s="48"/>
      <c r="N231" s="42"/>
      <c r="O231" s="43"/>
    </row>
    <row r="232" spans="1:15" s="18" customFormat="1" ht="15">
      <c r="A232" s="38"/>
      <c r="B232" s="44" t="s">
        <v>214</v>
      </c>
      <c r="C232" s="45">
        <f>SUM($E$221:$E$229)</f>
        <v>187</v>
      </c>
      <c r="D232" s="44" t="s">
        <v>214</v>
      </c>
      <c r="E232" s="45">
        <f>SUM($E$221:$E$229)</f>
        <v>187</v>
      </c>
      <c r="F232" s="39"/>
      <c r="H232" s="43"/>
      <c r="I232" s="91"/>
      <c r="J232" s="92"/>
      <c r="K232" s="43"/>
      <c r="L232" s="43"/>
      <c r="M232" s="48"/>
      <c r="N232" s="42"/>
      <c r="O232" s="43"/>
    </row>
    <row r="233" spans="1:15" s="18" customFormat="1" ht="15">
      <c r="A233" s="38"/>
      <c r="B233" s="96"/>
      <c r="C233" s="97"/>
      <c r="D233" s="96"/>
      <c r="E233" s="97"/>
      <c r="F233" s="39"/>
      <c r="H233" s="43"/>
      <c r="I233" s="91"/>
      <c r="J233" s="92"/>
      <c r="K233" s="43"/>
      <c r="L233" s="43"/>
      <c r="M233" s="48"/>
      <c r="N233" s="42"/>
      <c r="O233" s="43"/>
    </row>
    <row r="234" spans="1:15" s="18" customFormat="1" ht="15">
      <c r="A234" s="38"/>
      <c r="C234" s="49"/>
      <c r="D234" s="49"/>
      <c r="F234" s="39"/>
      <c r="H234" s="43"/>
      <c r="I234" s="91"/>
      <c r="J234" s="92"/>
      <c r="K234" s="43"/>
      <c r="L234" s="43"/>
      <c r="M234" s="48"/>
      <c r="N234" s="42"/>
      <c r="O234" s="43"/>
    </row>
    <row r="235" spans="1:15" s="18" customFormat="1" ht="15">
      <c r="A235" s="38"/>
      <c r="B235" s="208" t="s">
        <v>263</v>
      </c>
      <c r="C235" s="209"/>
      <c r="D235" s="208" t="s">
        <v>265</v>
      </c>
      <c r="E235" s="209"/>
      <c r="F235" s="208" t="s">
        <v>264</v>
      </c>
      <c r="G235" s="209"/>
      <c r="H235" s="43"/>
      <c r="I235" s="91"/>
      <c r="J235" s="92"/>
      <c r="K235" s="43"/>
      <c r="L235" s="43"/>
      <c r="M235" s="48"/>
      <c r="N235" s="42"/>
      <c r="O235" s="43"/>
    </row>
    <row r="236" spans="1:15" s="18" customFormat="1" ht="15">
      <c r="A236" s="38"/>
      <c r="B236" s="53" t="s">
        <v>255</v>
      </c>
      <c r="C236" s="54">
        <f>COUNTIF($J$11:$J$218,"&gt;=55")</f>
        <v>19</v>
      </c>
      <c r="D236" s="53" t="s">
        <v>255</v>
      </c>
      <c r="E236" s="54">
        <f>_xlfn.COUNTIFS($G$11:$G$218,"Nam",$J$11:$J$218,"&gt;=55")</f>
        <v>10</v>
      </c>
      <c r="F236" s="53" t="s">
        <v>255</v>
      </c>
      <c r="G236" s="54">
        <f>C236-E236</f>
        <v>9</v>
      </c>
      <c r="H236" s="43"/>
      <c r="I236" s="91"/>
      <c r="J236" s="92"/>
      <c r="K236" s="43"/>
      <c r="L236" s="43"/>
      <c r="M236" s="48"/>
      <c r="N236" s="42"/>
      <c r="O236" s="43"/>
    </row>
    <row r="237" spans="1:15" s="18" customFormat="1" ht="15">
      <c r="A237" s="38"/>
      <c r="B237" s="53" t="s">
        <v>256</v>
      </c>
      <c r="C237" s="54">
        <f>COUNTIF($J$11:$J$218,"&gt;=50")-COUNTIF($J$11:$J$218,"&gt;=55")</f>
        <v>14</v>
      </c>
      <c r="D237" s="53" t="s">
        <v>256</v>
      </c>
      <c r="E237" s="54">
        <f>_xlfn.COUNTIFS($G$11:$G$218,"Nam",$J$11:$J$218,"&gt;=50")-_xlfn.COUNTIFS($G$11:$G$218,"Nam",$J$11:$J$218,"&gt;=55")</f>
        <v>6</v>
      </c>
      <c r="F237" s="53" t="s">
        <v>256</v>
      </c>
      <c r="G237" s="54">
        <f aca="true" t="shared" si="11" ref="G237:G242">C237-E237</f>
        <v>8</v>
      </c>
      <c r="H237" s="43"/>
      <c r="I237" s="91"/>
      <c r="J237" s="92"/>
      <c r="K237" s="43"/>
      <c r="L237" s="43"/>
      <c r="M237" s="48"/>
      <c r="N237" s="42"/>
      <c r="O237" s="43"/>
    </row>
    <row r="238" spans="1:15" s="18" customFormat="1" ht="15">
      <c r="A238" s="38"/>
      <c r="B238" s="53" t="s">
        <v>257</v>
      </c>
      <c r="C238" s="54">
        <f>COUNTIF($J$11:$J$218,"&gt;=45")-COUNTIF($J$11:$J$218,"&gt;=50")</f>
        <v>38</v>
      </c>
      <c r="D238" s="53" t="s">
        <v>257</v>
      </c>
      <c r="E238" s="54">
        <f>_xlfn.COUNTIFS($G$11:$G$218,"Nam",$J$11:$J$218,"&gt;=45")-_xlfn.COUNTIFS($G$11:$G$218,"Nam",$J$11:$J$218,"&gt;=50")</f>
        <v>10</v>
      </c>
      <c r="F238" s="53" t="s">
        <v>257</v>
      </c>
      <c r="G238" s="54">
        <f t="shared" si="11"/>
        <v>28</v>
      </c>
      <c r="H238" s="43"/>
      <c r="I238" s="91"/>
      <c r="J238" s="92"/>
      <c r="K238" s="43"/>
      <c r="L238" s="43"/>
      <c r="M238" s="48"/>
      <c r="N238" s="42"/>
      <c r="O238" s="43"/>
    </row>
    <row r="239" spans="1:15" s="18" customFormat="1" ht="15">
      <c r="A239" s="38"/>
      <c r="B239" s="53" t="s">
        <v>258</v>
      </c>
      <c r="C239" s="54">
        <f>COUNTIF($J$11:$J$218,"&gt;=40")-COUNTIF($J$11:$J$218,"&gt;=45")</f>
        <v>30</v>
      </c>
      <c r="D239" s="53" t="s">
        <v>258</v>
      </c>
      <c r="E239" s="54">
        <f>_xlfn.COUNTIFS($G$11:$G$218,"Nam",$J$11:$J$218,"&gt;=40")-_xlfn.COUNTIFS($G$11:$G$218,"Nam",$J$11:$J$218,"&gt;=45")</f>
        <v>8</v>
      </c>
      <c r="F239" s="53" t="s">
        <v>258</v>
      </c>
      <c r="G239" s="54">
        <f t="shared" si="11"/>
        <v>22</v>
      </c>
      <c r="H239" s="43"/>
      <c r="I239" s="91"/>
      <c r="J239" s="92"/>
      <c r="K239" s="43"/>
      <c r="L239" s="43"/>
      <c r="M239" s="48"/>
      <c r="N239" s="42"/>
      <c r="O239" s="43"/>
    </row>
    <row r="240" spans="1:15" s="18" customFormat="1" ht="15">
      <c r="A240" s="38"/>
      <c r="B240" s="53" t="s">
        <v>259</v>
      </c>
      <c r="C240" s="54">
        <f>COUNTIF($J$11:$J$218,"&gt;=35")-COUNTIF($J$11:$J$218,"&gt;=40")</f>
        <v>37</v>
      </c>
      <c r="D240" s="53" t="s">
        <v>259</v>
      </c>
      <c r="E240" s="54">
        <f>_xlfn.COUNTIFS($G$11:$G$218,"Nam",$J$11:$J$218,"&gt;=35")-_xlfn.COUNTIFS($G$11:$G$218,"Nam",$J$11:$J$218,"&gt;=40")</f>
        <v>11</v>
      </c>
      <c r="F240" s="53" t="s">
        <v>259</v>
      </c>
      <c r="G240" s="54">
        <f t="shared" si="11"/>
        <v>26</v>
      </c>
      <c r="H240" s="43"/>
      <c r="I240" s="91"/>
      <c r="J240" s="92"/>
      <c r="K240" s="43"/>
      <c r="L240" s="43"/>
      <c r="M240" s="48"/>
      <c r="N240" s="42"/>
      <c r="O240" s="43"/>
    </row>
    <row r="241" spans="1:15" s="18" customFormat="1" ht="15">
      <c r="A241" s="38"/>
      <c r="B241" s="53" t="s">
        <v>260</v>
      </c>
      <c r="C241" s="54">
        <f>COUNTIF($J$11:$J$218,"&gt;=30")-COUNTIF($J$11:$J$218,"&gt;=35")</f>
        <v>32</v>
      </c>
      <c r="D241" s="53" t="s">
        <v>260</v>
      </c>
      <c r="E241" s="54">
        <f>_xlfn.COUNTIFS($G$11:$G$218,"Nam",$J$11:$J$218,"&gt;=30")-_xlfn.COUNTIFS($G$11:$G$218,"Nam",$J$11:$J$218,"&gt;=35")</f>
        <v>5</v>
      </c>
      <c r="F241" s="53" t="s">
        <v>260</v>
      </c>
      <c r="G241" s="54">
        <f t="shared" si="11"/>
        <v>27</v>
      </c>
      <c r="H241" s="43"/>
      <c r="I241" s="91"/>
      <c r="J241" s="92"/>
      <c r="K241" s="43"/>
      <c r="L241" s="43"/>
      <c r="M241" s="48"/>
      <c r="N241" s="42"/>
      <c r="O241" s="43"/>
    </row>
    <row r="242" spans="1:15" s="18" customFormat="1" ht="15">
      <c r="A242" s="38"/>
      <c r="B242" s="53" t="s">
        <v>261</v>
      </c>
      <c r="C242" s="54">
        <f>COUNTIF($J$11:$J$218,"&gt;=20")-COUNTIF($J$11:$J$218,"&gt;=30")</f>
        <v>17</v>
      </c>
      <c r="D242" s="53" t="s">
        <v>261</v>
      </c>
      <c r="E242" s="54">
        <f>_xlfn.COUNTIFS($G$11:$G$218,"Nam",$J$11:$J$218,"&gt;=20")-_xlfn.COUNTIFS($G$11:$G$218,"Nam",$J$11:$J$218,"&gt;=30")</f>
        <v>2</v>
      </c>
      <c r="F242" s="53" t="s">
        <v>261</v>
      </c>
      <c r="G242" s="54">
        <f t="shared" si="11"/>
        <v>15</v>
      </c>
      <c r="H242" s="43"/>
      <c r="I242" s="91"/>
      <c r="J242" s="92"/>
      <c r="K242" s="43"/>
      <c r="L242" s="43"/>
      <c r="M242" s="48"/>
      <c r="N242" s="42"/>
      <c r="O242" s="43"/>
    </row>
    <row r="243" spans="1:15" s="18" customFormat="1" ht="15">
      <c r="A243" s="38"/>
      <c r="B243" s="55" t="s">
        <v>262</v>
      </c>
      <c r="C243" s="56">
        <f>SUM(C236:C242)</f>
        <v>187</v>
      </c>
      <c r="D243" s="55" t="s">
        <v>262</v>
      </c>
      <c r="E243" s="56">
        <f>SUM(E236:E242)</f>
        <v>52</v>
      </c>
      <c r="F243" s="55" t="s">
        <v>262</v>
      </c>
      <c r="G243" s="56">
        <f>SUM(G236:G242)</f>
        <v>135</v>
      </c>
      <c r="H243" s="43"/>
      <c r="I243" s="91"/>
      <c r="J243" s="92"/>
      <c r="K243" s="43"/>
      <c r="L243" s="43"/>
      <c r="M243" s="48"/>
      <c r="N243" s="42"/>
      <c r="O243" s="43"/>
    </row>
    <row r="244" spans="1:15" s="18" customFormat="1" ht="15">
      <c r="A244" s="38"/>
      <c r="B244" s="53"/>
      <c r="C244" s="57"/>
      <c r="D244" s="57"/>
      <c r="E244" s="210">
        <f>E243+G243</f>
        <v>187</v>
      </c>
      <c r="F244" s="211"/>
      <c r="G244" s="211"/>
      <c r="H244" s="43"/>
      <c r="I244" s="91"/>
      <c r="J244" s="92"/>
      <c r="K244" s="43"/>
      <c r="L244" s="43"/>
      <c r="M244" s="48"/>
      <c r="N244" s="42"/>
      <c r="O244" s="43"/>
    </row>
    <row r="245" spans="1:15" s="18" customFormat="1" ht="15">
      <c r="A245" s="38"/>
      <c r="C245" s="49"/>
      <c r="D245" s="49"/>
      <c r="F245" s="39"/>
      <c r="H245" s="43"/>
      <c r="I245" s="91"/>
      <c r="J245" s="92"/>
      <c r="K245" s="43"/>
      <c r="L245" s="43"/>
      <c r="M245" s="48"/>
      <c r="N245" s="42"/>
      <c r="O245" s="43"/>
    </row>
    <row r="246" spans="1:15" s="18" customFormat="1" ht="15">
      <c r="A246" s="38"/>
      <c r="C246" s="49"/>
      <c r="D246" s="49"/>
      <c r="F246" s="39"/>
      <c r="H246" s="43"/>
      <c r="I246" s="91"/>
      <c r="J246" s="92"/>
      <c r="K246" s="43"/>
      <c r="L246" s="43"/>
      <c r="M246" s="48"/>
      <c r="N246" s="42"/>
      <c r="O246" s="43"/>
    </row>
    <row r="247" spans="1:15" ht="18.75">
      <c r="A247" s="73" t="s">
        <v>292</v>
      </c>
      <c r="H247" s="13"/>
      <c r="I247" s="93"/>
      <c r="J247" s="94"/>
      <c r="K247" s="13"/>
      <c r="L247" s="13"/>
      <c r="M247" s="16"/>
      <c r="N247" s="15"/>
      <c r="O247" s="13"/>
    </row>
    <row r="248" spans="1:10" s="18" customFormat="1" ht="19.5" customHeight="1">
      <c r="A248" s="10">
        <v>1</v>
      </c>
      <c r="B248" s="28" t="s">
        <v>244</v>
      </c>
      <c r="C248" s="29" t="s">
        <v>287</v>
      </c>
      <c r="D248" s="30"/>
      <c r="E248" s="29" t="s">
        <v>233</v>
      </c>
      <c r="F248" s="64"/>
      <c r="G248" s="12" t="s">
        <v>57</v>
      </c>
      <c r="H248" s="20"/>
      <c r="I248" s="59" t="s">
        <v>229</v>
      </c>
      <c r="J248" s="86">
        <f ca="1">ROUND((TODAY()-F248)/365,0)</f>
        <v>123</v>
      </c>
    </row>
    <row r="249" spans="1:10" s="18" customFormat="1" ht="19.5" customHeight="1">
      <c r="A249" s="10">
        <v>2</v>
      </c>
      <c r="B249" s="11" t="s">
        <v>285</v>
      </c>
      <c r="C249" s="14" t="s">
        <v>288</v>
      </c>
      <c r="D249" s="23"/>
      <c r="E249" s="14" t="s">
        <v>63</v>
      </c>
      <c r="F249" s="63"/>
      <c r="G249" s="12" t="s">
        <v>59</v>
      </c>
      <c r="H249" s="20"/>
      <c r="I249" s="59" t="s">
        <v>229</v>
      </c>
      <c r="J249" s="86">
        <f ca="1">ROUND((TODAY()-F249)/365,0)</f>
        <v>123</v>
      </c>
    </row>
    <row r="250" spans="1:10" s="18" customFormat="1" ht="19.5" customHeight="1">
      <c r="A250" s="10">
        <v>3</v>
      </c>
      <c r="B250" s="28" t="s">
        <v>7</v>
      </c>
      <c r="C250" s="29" t="s">
        <v>288</v>
      </c>
      <c r="D250" s="30"/>
      <c r="E250" s="29" t="s">
        <v>114</v>
      </c>
      <c r="F250" s="64"/>
      <c r="G250" s="12" t="s">
        <v>59</v>
      </c>
      <c r="H250" s="20"/>
      <c r="I250" s="59" t="s">
        <v>229</v>
      </c>
      <c r="J250" s="86">
        <f ca="1">ROUND((TODAY()-F250)/365,0)</f>
        <v>123</v>
      </c>
    </row>
    <row r="251" spans="1:10" s="18" customFormat="1" ht="19.5" customHeight="1">
      <c r="A251" s="10">
        <v>4</v>
      </c>
      <c r="B251" s="28" t="s">
        <v>243</v>
      </c>
      <c r="C251" s="14" t="s">
        <v>289</v>
      </c>
      <c r="D251" s="23"/>
      <c r="E251" s="14" t="s">
        <v>63</v>
      </c>
      <c r="F251" s="63"/>
      <c r="G251" s="12" t="s">
        <v>59</v>
      </c>
      <c r="H251" s="20"/>
      <c r="I251" s="59" t="s">
        <v>228</v>
      </c>
      <c r="J251" s="86">
        <f aca="true" ca="1" t="shared" si="12" ref="J251:J258">ROUND((TODAY()-F251)/365,0)</f>
        <v>123</v>
      </c>
    </row>
    <row r="252" spans="1:10" s="18" customFormat="1" ht="19.5" customHeight="1">
      <c r="A252" s="10">
        <v>5</v>
      </c>
      <c r="B252" s="11" t="s">
        <v>246</v>
      </c>
      <c r="C252" s="14" t="s">
        <v>290</v>
      </c>
      <c r="D252" s="23"/>
      <c r="E252" s="14" t="s">
        <v>233</v>
      </c>
      <c r="F252" s="63"/>
      <c r="G252" s="12" t="s">
        <v>59</v>
      </c>
      <c r="H252" s="20"/>
      <c r="I252" s="59" t="s">
        <v>229</v>
      </c>
      <c r="J252" s="86">
        <f ca="1" t="shared" si="12"/>
        <v>123</v>
      </c>
    </row>
    <row r="253" spans="1:10" s="18" customFormat="1" ht="19.5" customHeight="1">
      <c r="A253" s="10">
        <v>6</v>
      </c>
      <c r="B253" s="28" t="s">
        <v>245</v>
      </c>
      <c r="C253" s="29" t="s">
        <v>290</v>
      </c>
      <c r="D253" s="30"/>
      <c r="E253" s="14" t="s">
        <v>233</v>
      </c>
      <c r="F253" s="64"/>
      <c r="G253" s="12" t="s">
        <v>59</v>
      </c>
      <c r="H253" s="20"/>
      <c r="I253" s="59" t="s">
        <v>229</v>
      </c>
      <c r="J253" s="86">
        <f ca="1" t="shared" si="12"/>
        <v>123</v>
      </c>
    </row>
    <row r="254" spans="1:10" s="18" customFormat="1" ht="19.5" customHeight="1">
      <c r="A254" s="10">
        <v>7</v>
      </c>
      <c r="B254" s="11" t="s">
        <v>186</v>
      </c>
      <c r="C254" s="14" t="s">
        <v>291</v>
      </c>
      <c r="D254" s="23"/>
      <c r="E254" s="14" t="s">
        <v>233</v>
      </c>
      <c r="F254" s="63"/>
      <c r="G254" s="12" t="s">
        <v>59</v>
      </c>
      <c r="H254" s="20"/>
      <c r="I254" s="59" t="s">
        <v>229</v>
      </c>
      <c r="J254" s="86">
        <f ca="1" t="shared" si="12"/>
        <v>123</v>
      </c>
    </row>
    <row r="255" spans="1:10" s="18" customFormat="1" ht="19.5" customHeight="1">
      <c r="A255" s="10">
        <v>8</v>
      </c>
      <c r="B255" s="28" t="s">
        <v>247</v>
      </c>
      <c r="C255" s="14" t="s">
        <v>291</v>
      </c>
      <c r="D255" s="30"/>
      <c r="E255" s="14" t="s">
        <v>233</v>
      </c>
      <c r="F255" s="64"/>
      <c r="G255" s="12" t="s">
        <v>59</v>
      </c>
      <c r="H255" s="20"/>
      <c r="I255" s="59" t="s">
        <v>229</v>
      </c>
      <c r="J255" s="86">
        <f ca="1">ROUND((TODAY()-F255)/365,0)</f>
        <v>123</v>
      </c>
    </row>
    <row r="256" spans="1:10" s="18" customFormat="1" ht="19.5" customHeight="1">
      <c r="A256" s="10">
        <v>9</v>
      </c>
      <c r="B256" s="28" t="s">
        <v>248</v>
      </c>
      <c r="C256" s="14" t="s">
        <v>291</v>
      </c>
      <c r="D256" s="30"/>
      <c r="E256" s="14" t="s">
        <v>233</v>
      </c>
      <c r="F256" s="64"/>
      <c r="G256" s="12" t="s">
        <v>59</v>
      </c>
      <c r="H256" s="20"/>
      <c r="I256" s="59" t="s">
        <v>229</v>
      </c>
      <c r="J256" s="86">
        <f ca="1">ROUND((TODAY()-F256)/365,0)</f>
        <v>123</v>
      </c>
    </row>
    <row r="257" spans="1:10" s="18" customFormat="1" ht="19.5" customHeight="1">
      <c r="A257" s="10">
        <v>10</v>
      </c>
      <c r="B257" s="28" t="s">
        <v>286</v>
      </c>
      <c r="C257" s="14" t="s">
        <v>291</v>
      </c>
      <c r="D257" s="30"/>
      <c r="E257" s="14" t="s">
        <v>233</v>
      </c>
      <c r="F257" s="64"/>
      <c r="G257" s="12" t="s">
        <v>57</v>
      </c>
      <c r="H257" s="20"/>
      <c r="I257" s="59" t="s">
        <v>229</v>
      </c>
      <c r="J257" s="86">
        <f ca="1" t="shared" si="12"/>
        <v>123</v>
      </c>
    </row>
    <row r="258" spans="1:10" s="18" customFormat="1" ht="19.5" customHeight="1">
      <c r="A258" s="10">
        <v>11</v>
      </c>
      <c r="B258" s="28"/>
      <c r="C258" s="29"/>
      <c r="D258" s="30"/>
      <c r="E258" s="14"/>
      <c r="F258" s="64"/>
      <c r="G258" s="12"/>
      <c r="H258" s="20"/>
      <c r="I258" s="59" t="s">
        <v>229</v>
      </c>
      <c r="J258" s="86">
        <f ca="1" t="shared" si="12"/>
        <v>123</v>
      </c>
    </row>
    <row r="259" spans="8:15" ht="14.25">
      <c r="H259" s="13"/>
      <c r="I259" s="93"/>
      <c r="J259" s="94"/>
      <c r="K259" s="13"/>
      <c r="L259" s="13"/>
      <c r="M259" s="16"/>
      <c r="N259" s="15"/>
      <c r="O259" s="13"/>
    </row>
    <row r="260" spans="8:15" ht="14.25">
      <c r="H260" s="13"/>
      <c r="I260" s="93"/>
      <c r="J260" s="94"/>
      <c r="K260" s="13"/>
      <c r="L260" s="13"/>
      <c r="M260" s="16"/>
      <c r="N260" s="15"/>
      <c r="O260" s="13"/>
    </row>
    <row r="261" spans="8:15" ht="14.25">
      <c r="H261" s="13"/>
      <c r="I261" s="93"/>
      <c r="J261" s="94"/>
      <c r="K261" s="13"/>
      <c r="L261" s="13"/>
      <c r="M261" s="16"/>
      <c r="N261" s="15"/>
      <c r="O261" s="13"/>
    </row>
    <row r="262" spans="8:15" ht="14.25">
      <c r="H262" s="13"/>
      <c r="I262" s="93"/>
      <c r="J262" s="94"/>
      <c r="K262" s="13"/>
      <c r="L262" s="13"/>
      <c r="M262" s="16"/>
      <c r="N262" s="15"/>
      <c r="O262" s="13"/>
    </row>
    <row r="263" spans="8:15" ht="14.25">
      <c r="H263" s="13"/>
      <c r="I263" s="93"/>
      <c r="J263" s="94"/>
      <c r="K263" s="13"/>
      <c r="L263" s="13"/>
      <c r="M263" s="16"/>
      <c r="N263" s="15"/>
      <c r="O263" s="13"/>
    </row>
    <row r="264" spans="8:15" ht="14.25">
      <c r="H264" s="13"/>
      <c r="I264" s="93"/>
      <c r="J264" s="94"/>
      <c r="K264" s="13"/>
      <c r="L264" s="13"/>
      <c r="M264" s="16"/>
      <c r="N264" s="15"/>
      <c r="O264" s="13"/>
    </row>
    <row r="265" spans="8:15" ht="14.25">
      <c r="H265" s="13"/>
      <c r="I265" s="93"/>
      <c r="J265" s="94"/>
      <c r="K265" s="13"/>
      <c r="L265" s="13"/>
      <c r="M265" s="16"/>
      <c r="N265" s="15"/>
      <c r="O265" s="13"/>
    </row>
    <row r="266" spans="8:15" ht="14.25">
      <c r="H266" s="13"/>
      <c r="I266" s="93"/>
      <c r="J266" s="94"/>
      <c r="K266" s="13"/>
      <c r="L266" s="13"/>
      <c r="M266" s="16"/>
      <c r="N266" s="15"/>
      <c r="O266" s="13"/>
    </row>
    <row r="267" spans="1:15" ht="12.75">
      <c r="A267"/>
      <c r="C267"/>
      <c r="D267"/>
      <c r="F267"/>
      <c r="H267" s="13"/>
      <c r="I267" s="93"/>
      <c r="J267" s="94"/>
      <c r="K267" s="13"/>
      <c r="L267" s="13"/>
      <c r="M267" s="16"/>
      <c r="N267" s="15"/>
      <c r="O267" s="13"/>
    </row>
    <row r="268" spans="1:15" ht="12.75">
      <c r="A268"/>
      <c r="C268"/>
      <c r="D268"/>
      <c r="F268"/>
      <c r="H268" s="13"/>
      <c r="I268" s="93"/>
      <c r="J268" s="94"/>
      <c r="K268" s="13"/>
      <c r="L268" s="13"/>
      <c r="M268" s="16"/>
      <c r="N268" s="15"/>
      <c r="O268" s="13"/>
    </row>
    <row r="269" spans="1:15" ht="12.75">
      <c r="A269"/>
      <c r="C269"/>
      <c r="D269"/>
      <c r="F269"/>
      <c r="H269" s="13"/>
      <c r="I269" s="93"/>
      <c r="J269" s="94"/>
      <c r="K269" s="13"/>
      <c r="L269" s="13"/>
      <c r="M269" s="16"/>
      <c r="N269" s="15"/>
      <c r="O269" s="13"/>
    </row>
    <row r="270" spans="1:15" ht="12.75">
      <c r="A270"/>
      <c r="C270"/>
      <c r="D270"/>
      <c r="F270"/>
      <c r="H270" s="13"/>
      <c r="I270" s="93"/>
      <c r="J270" s="94"/>
      <c r="K270" s="13"/>
      <c r="L270" s="13"/>
      <c r="M270" s="16"/>
      <c r="N270" s="15"/>
      <c r="O270" s="13"/>
    </row>
    <row r="271" spans="1:15" ht="12.75">
      <c r="A271"/>
      <c r="C271"/>
      <c r="D271"/>
      <c r="F271"/>
      <c r="H271" s="13"/>
      <c r="I271" s="93"/>
      <c r="J271" s="94"/>
      <c r="K271" s="13"/>
      <c r="L271" s="13"/>
      <c r="M271" s="16"/>
      <c r="N271" s="15"/>
      <c r="O271" s="13"/>
    </row>
  </sheetData>
  <sheetProtection/>
  <autoFilter ref="A8:J218"/>
  <mergeCells count="14">
    <mergeCell ref="A6:H6"/>
    <mergeCell ref="A1:C1"/>
    <mergeCell ref="A2:C2"/>
    <mergeCell ref="A3:C3"/>
    <mergeCell ref="D2:H2"/>
    <mergeCell ref="D1:H1"/>
    <mergeCell ref="A5:H5"/>
    <mergeCell ref="A10:I10"/>
    <mergeCell ref="E244:G244"/>
    <mergeCell ref="B220:C220"/>
    <mergeCell ref="B235:C235"/>
    <mergeCell ref="D235:E235"/>
    <mergeCell ref="F235:G235"/>
    <mergeCell ref="D220:E220"/>
  </mergeCells>
  <printOptions/>
  <pageMargins left="0.25" right="0.25" top="0.25" bottom="0.25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9"/>
  <sheetViews>
    <sheetView zoomScale="124" zoomScaleNormal="124" zoomScalePageLayoutView="0" workbookViewId="0" topLeftCell="A2">
      <selection activeCell="F10" sqref="F10:F26"/>
    </sheetView>
  </sheetViews>
  <sheetFormatPr defaultColWidth="9.140625" defaultRowHeight="12.75"/>
  <cols>
    <col min="1" max="1" width="5.7109375" style="9" customWidth="1"/>
    <col min="2" max="2" width="26.8515625" style="0" customWidth="1"/>
    <col min="3" max="3" width="9.140625" style="8" customWidth="1"/>
    <col min="4" max="4" width="16.57421875" style="8" customWidth="1"/>
    <col min="5" max="5" width="7.8515625" style="0" customWidth="1"/>
    <col min="6" max="6" width="10.8515625" style="39" customWidth="1"/>
    <col min="7" max="7" width="6.57421875" style="0" customWidth="1"/>
    <col min="8" max="8" width="16.140625" style="0" customWidth="1"/>
    <col min="9" max="9" width="14.421875" style="95" hidden="1" customWidth="1"/>
    <col min="10" max="10" width="10.28125" style="82" hidden="1" customWidth="1"/>
  </cols>
  <sheetData>
    <row r="1" spans="1:17" s="3" customFormat="1" ht="16.5">
      <c r="A1" s="203" t="s">
        <v>43</v>
      </c>
      <c r="B1" s="203"/>
      <c r="C1" s="203"/>
      <c r="D1" s="204" t="s">
        <v>44</v>
      </c>
      <c r="E1" s="204"/>
      <c r="F1" s="204"/>
      <c r="G1" s="204"/>
      <c r="H1" s="204"/>
      <c r="I1" s="74"/>
      <c r="J1" s="75"/>
      <c r="K1" s="1"/>
      <c r="L1" s="1"/>
      <c r="M1" s="1"/>
      <c r="N1" s="1"/>
      <c r="O1" s="1"/>
      <c r="P1" s="2"/>
      <c r="Q1" s="2"/>
    </row>
    <row r="2" spans="1:18" s="3" customFormat="1" ht="18.75">
      <c r="A2" s="205" t="s">
        <v>45</v>
      </c>
      <c r="B2" s="205"/>
      <c r="C2" s="205"/>
      <c r="D2" s="206" t="s">
        <v>46</v>
      </c>
      <c r="E2" s="206"/>
      <c r="F2" s="206"/>
      <c r="G2" s="206"/>
      <c r="H2" s="206"/>
      <c r="I2" s="76"/>
      <c r="J2" s="77"/>
      <c r="K2" s="4"/>
      <c r="L2" s="4"/>
      <c r="M2" s="4"/>
      <c r="N2" s="4"/>
      <c r="O2" s="4"/>
      <c r="P2" s="4"/>
      <c r="Q2" s="4"/>
      <c r="R2" s="4"/>
    </row>
    <row r="3" spans="1:17" s="3" customFormat="1" ht="18.75">
      <c r="A3" s="205" t="s">
        <v>47</v>
      </c>
      <c r="B3" s="205"/>
      <c r="C3" s="205"/>
      <c r="D3" s="2"/>
      <c r="E3" s="2"/>
      <c r="F3" s="60"/>
      <c r="G3" s="2"/>
      <c r="H3" s="2"/>
      <c r="I3" s="78"/>
      <c r="J3" s="79"/>
      <c r="K3" s="2"/>
      <c r="L3" s="6"/>
      <c r="M3" s="6"/>
      <c r="N3" s="6"/>
      <c r="O3" s="6"/>
      <c r="P3" s="5"/>
      <c r="Q3" s="2"/>
    </row>
    <row r="4" spans="1:17" s="3" customFormat="1" ht="16.5">
      <c r="A4" s="2"/>
      <c r="B4" s="2"/>
      <c r="C4" s="2"/>
      <c r="D4" s="2"/>
      <c r="E4" s="2"/>
      <c r="F4" s="60"/>
      <c r="G4" s="2"/>
      <c r="H4" s="2"/>
      <c r="I4" s="78"/>
      <c r="J4" s="80"/>
      <c r="K4" s="2"/>
      <c r="L4" s="5"/>
      <c r="M4" s="7"/>
      <c r="N4" s="5"/>
      <c r="O4" s="5"/>
      <c r="P4" s="5"/>
      <c r="Q4" s="2"/>
    </row>
    <row r="5" spans="1:9" ht="18" customHeight="1">
      <c r="A5" s="207" t="s">
        <v>305</v>
      </c>
      <c r="B5" s="207"/>
      <c r="C5" s="207"/>
      <c r="D5" s="207"/>
      <c r="E5" s="207"/>
      <c r="F5" s="207"/>
      <c r="G5" s="207"/>
      <c r="H5" s="207"/>
      <c r="I5" s="81"/>
    </row>
    <row r="6" spans="1:9" ht="18" customHeight="1">
      <c r="A6" s="199"/>
      <c r="B6" s="199"/>
      <c r="C6" s="199"/>
      <c r="D6" s="199"/>
      <c r="E6" s="199"/>
      <c r="F6" s="199"/>
      <c r="G6" s="199"/>
      <c r="H6" s="199"/>
      <c r="I6" s="81"/>
    </row>
    <row r="8" spans="1:10" ht="30.75" customHeight="1">
      <c r="A8" s="17" t="s">
        <v>48</v>
      </c>
      <c r="B8" s="17" t="s">
        <v>49</v>
      </c>
      <c r="C8" s="17" t="s">
        <v>50</v>
      </c>
      <c r="D8" s="17" t="s">
        <v>249</v>
      </c>
      <c r="E8" s="17" t="s">
        <v>51</v>
      </c>
      <c r="F8" s="61" t="s">
        <v>252</v>
      </c>
      <c r="G8" s="17" t="s">
        <v>237</v>
      </c>
      <c r="H8" s="17" t="s">
        <v>52</v>
      </c>
      <c r="I8" s="83" t="s">
        <v>53</v>
      </c>
      <c r="J8" s="84" t="s">
        <v>266</v>
      </c>
    </row>
    <row r="9" spans="1:10" ht="14.25">
      <c r="A9" s="52">
        <v>1</v>
      </c>
      <c r="B9" s="52">
        <v>2</v>
      </c>
      <c r="C9" s="52">
        <v>3</v>
      </c>
      <c r="D9" s="52">
        <v>4</v>
      </c>
      <c r="E9" s="52">
        <v>5</v>
      </c>
      <c r="F9" s="62">
        <v>6</v>
      </c>
      <c r="G9" s="52">
        <v>7</v>
      </c>
      <c r="H9" s="52">
        <v>8</v>
      </c>
      <c r="I9" s="85">
        <v>8</v>
      </c>
      <c r="J9" s="82">
        <v>9</v>
      </c>
    </row>
    <row r="10" spans="1:10" s="18" customFormat="1" ht="19.5" customHeight="1">
      <c r="A10" s="10">
        <v>1</v>
      </c>
      <c r="B10" s="11" t="s">
        <v>10</v>
      </c>
      <c r="C10" s="12" t="s">
        <v>60</v>
      </c>
      <c r="D10" s="14" t="s">
        <v>35</v>
      </c>
      <c r="E10" s="14" t="s">
        <v>61</v>
      </c>
      <c r="F10" s="63">
        <v>23537</v>
      </c>
      <c r="G10" s="12" t="s">
        <v>57</v>
      </c>
      <c r="H10" s="19"/>
      <c r="I10" s="59" t="s">
        <v>228</v>
      </c>
      <c r="J10" s="86">
        <f aca="true" ca="1" t="shared" si="0" ref="J10:J26">ROUND((TODAY()-F10)/365,0)</f>
        <v>58</v>
      </c>
    </row>
    <row r="11" spans="1:10" s="18" customFormat="1" ht="19.5" customHeight="1">
      <c r="A11" s="10">
        <v>2</v>
      </c>
      <c r="B11" s="11" t="s">
        <v>11</v>
      </c>
      <c r="C11" s="12" t="s">
        <v>60</v>
      </c>
      <c r="D11" s="12" t="s">
        <v>35</v>
      </c>
      <c r="E11" s="14" t="s">
        <v>63</v>
      </c>
      <c r="F11" s="63">
        <v>27713</v>
      </c>
      <c r="G11" s="12" t="s">
        <v>57</v>
      </c>
      <c r="H11" s="19"/>
      <c r="I11" s="59" t="s">
        <v>228</v>
      </c>
      <c r="J11" s="86">
        <f ca="1" t="shared" si="0"/>
        <v>47</v>
      </c>
    </row>
    <row r="12" spans="1:10" s="18" customFormat="1" ht="19.5" customHeight="1">
      <c r="A12" s="10">
        <v>3</v>
      </c>
      <c r="B12" s="106" t="s">
        <v>65</v>
      </c>
      <c r="C12" s="109" t="s">
        <v>60</v>
      </c>
      <c r="D12" s="110" t="s">
        <v>35</v>
      </c>
      <c r="E12" s="109" t="s">
        <v>61</v>
      </c>
      <c r="F12" s="189">
        <v>23987</v>
      </c>
      <c r="G12" s="110" t="s">
        <v>57</v>
      </c>
      <c r="H12" s="113"/>
      <c r="I12" s="115" t="s">
        <v>228</v>
      </c>
      <c r="J12" s="86">
        <f ca="1" t="shared" si="0"/>
        <v>57</v>
      </c>
    </row>
    <row r="13" spans="1:10" s="18" customFormat="1" ht="19.5" customHeight="1">
      <c r="A13" s="10">
        <v>4</v>
      </c>
      <c r="B13" s="11" t="s">
        <v>68</v>
      </c>
      <c r="C13" s="12" t="s">
        <v>60</v>
      </c>
      <c r="D13" s="12" t="s">
        <v>35</v>
      </c>
      <c r="E13" s="14" t="s">
        <v>61</v>
      </c>
      <c r="F13" s="63">
        <v>28414</v>
      </c>
      <c r="G13" s="12" t="s">
        <v>59</v>
      </c>
      <c r="H13" s="19"/>
      <c r="I13" s="59" t="s">
        <v>228</v>
      </c>
      <c r="J13" s="86">
        <f ca="1" t="shared" si="0"/>
        <v>45</v>
      </c>
    </row>
    <row r="14" spans="1:10" s="18" customFormat="1" ht="19.5" customHeight="1">
      <c r="A14" s="10">
        <v>5</v>
      </c>
      <c r="B14" s="11" t="s">
        <v>85</v>
      </c>
      <c r="C14" s="14" t="s">
        <v>60</v>
      </c>
      <c r="D14" s="12" t="s">
        <v>35</v>
      </c>
      <c r="E14" s="14" t="s">
        <v>63</v>
      </c>
      <c r="F14" s="63">
        <v>32889</v>
      </c>
      <c r="G14" s="12" t="s">
        <v>57</v>
      </c>
      <c r="H14" s="19"/>
      <c r="I14" s="59" t="s">
        <v>228</v>
      </c>
      <c r="J14" s="86">
        <f ca="1" t="shared" si="0"/>
        <v>33</v>
      </c>
    </row>
    <row r="15" spans="1:10" s="18" customFormat="1" ht="19.5" customHeight="1">
      <c r="A15" s="10">
        <v>6</v>
      </c>
      <c r="B15" s="11" t="s">
        <v>86</v>
      </c>
      <c r="C15" s="14" t="s">
        <v>60</v>
      </c>
      <c r="D15" s="12" t="s">
        <v>35</v>
      </c>
      <c r="E15" s="14" t="s">
        <v>69</v>
      </c>
      <c r="F15" s="63">
        <v>31422</v>
      </c>
      <c r="G15" s="12" t="s">
        <v>57</v>
      </c>
      <c r="H15" s="19"/>
      <c r="I15" s="59" t="s">
        <v>228</v>
      </c>
      <c r="J15" s="86">
        <f ca="1" t="shared" si="0"/>
        <v>37</v>
      </c>
    </row>
    <row r="16" spans="1:10" s="18" customFormat="1" ht="19.5" customHeight="1">
      <c r="A16" s="10">
        <v>7</v>
      </c>
      <c r="B16" s="10" t="s">
        <v>20</v>
      </c>
      <c r="C16" s="12" t="s">
        <v>55</v>
      </c>
      <c r="D16" s="14" t="s">
        <v>35</v>
      </c>
      <c r="E16" s="14" t="s">
        <v>61</v>
      </c>
      <c r="F16" s="63">
        <v>24607</v>
      </c>
      <c r="G16" s="12" t="s">
        <v>59</v>
      </c>
      <c r="H16" s="19"/>
      <c r="I16" s="59" t="s">
        <v>228</v>
      </c>
      <c r="J16" s="86">
        <f ca="1" t="shared" si="0"/>
        <v>55</v>
      </c>
    </row>
    <row r="17" spans="1:10" s="18" customFormat="1" ht="19.5" customHeight="1">
      <c r="A17" s="10">
        <v>8</v>
      </c>
      <c r="B17" s="11" t="s">
        <v>89</v>
      </c>
      <c r="C17" s="12" t="s">
        <v>60</v>
      </c>
      <c r="D17" s="14" t="s">
        <v>35</v>
      </c>
      <c r="E17" s="14" t="s">
        <v>61</v>
      </c>
      <c r="F17" s="63">
        <v>29940</v>
      </c>
      <c r="G17" s="12" t="s">
        <v>59</v>
      </c>
      <c r="H17" s="19"/>
      <c r="I17" s="59" t="s">
        <v>228</v>
      </c>
      <c r="J17" s="86">
        <f ca="1" t="shared" si="0"/>
        <v>41</v>
      </c>
    </row>
    <row r="18" spans="1:10" s="18" customFormat="1" ht="19.5" customHeight="1">
      <c r="A18" s="10">
        <v>9</v>
      </c>
      <c r="B18" s="11" t="s">
        <v>92</v>
      </c>
      <c r="C18" s="12" t="s">
        <v>60</v>
      </c>
      <c r="D18" s="14" t="s">
        <v>35</v>
      </c>
      <c r="E18" s="14" t="s">
        <v>61</v>
      </c>
      <c r="F18" s="63">
        <v>24467</v>
      </c>
      <c r="G18" s="12" t="s">
        <v>59</v>
      </c>
      <c r="H18" s="19"/>
      <c r="I18" s="59" t="s">
        <v>228</v>
      </c>
      <c r="J18" s="86">
        <f ca="1" t="shared" si="0"/>
        <v>56</v>
      </c>
    </row>
    <row r="19" spans="1:10" s="18" customFormat="1" ht="19.5" customHeight="1">
      <c r="A19" s="10">
        <v>10</v>
      </c>
      <c r="B19" s="11" t="s">
        <v>96</v>
      </c>
      <c r="C19" s="12" t="s">
        <v>60</v>
      </c>
      <c r="D19" s="14" t="s">
        <v>35</v>
      </c>
      <c r="E19" s="14" t="s">
        <v>61</v>
      </c>
      <c r="F19" s="63">
        <v>30990</v>
      </c>
      <c r="G19" s="12" t="s">
        <v>59</v>
      </c>
      <c r="H19" s="19"/>
      <c r="I19" s="59" t="s">
        <v>228</v>
      </c>
      <c r="J19" s="86">
        <f ca="1" t="shared" si="0"/>
        <v>38</v>
      </c>
    </row>
    <row r="20" spans="1:18" s="26" customFormat="1" ht="19.5" customHeight="1">
      <c r="A20" s="10">
        <v>11</v>
      </c>
      <c r="B20" s="10" t="s">
        <v>23</v>
      </c>
      <c r="C20" s="12" t="s">
        <v>60</v>
      </c>
      <c r="D20" s="14" t="s">
        <v>35</v>
      </c>
      <c r="E20" s="14" t="s">
        <v>61</v>
      </c>
      <c r="F20" s="63">
        <v>30341</v>
      </c>
      <c r="G20" s="12" t="s">
        <v>59</v>
      </c>
      <c r="H20" s="19"/>
      <c r="I20" s="59" t="s">
        <v>228</v>
      </c>
      <c r="J20" s="86">
        <f ca="1" t="shared" si="0"/>
        <v>40</v>
      </c>
      <c r="K20" s="18"/>
      <c r="L20" s="18"/>
      <c r="M20" s="18"/>
      <c r="N20" s="18"/>
      <c r="O20" s="18"/>
      <c r="P20" s="18"/>
      <c r="Q20" s="18"/>
      <c r="R20" s="18"/>
    </row>
    <row r="21" spans="1:18" s="26" customFormat="1" ht="19.5" customHeight="1">
      <c r="A21" s="10">
        <v>12</v>
      </c>
      <c r="B21" s="10" t="s">
        <v>14</v>
      </c>
      <c r="C21" s="12" t="s">
        <v>60</v>
      </c>
      <c r="D21" s="12" t="s">
        <v>35</v>
      </c>
      <c r="E21" s="14" t="s">
        <v>91</v>
      </c>
      <c r="F21" s="63">
        <v>27439</v>
      </c>
      <c r="G21" s="12" t="s">
        <v>59</v>
      </c>
      <c r="H21" s="19"/>
      <c r="I21" s="59" t="s">
        <v>228</v>
      </c>
      <c r="J21" s="86">
        <f ca="1" t="shared" si="0"/>
        <v>48</v>
      </c>
      <c r="K21" s="18"/>
      <c r="L21" s="18"/>
      <c r="M21" s="18"/>
      <c r="N21" s="18"/>
      <c r="O21" s="18"/>
      <c r="P21" s="18"/>
      <c r="Q21" s="18"/>
      <c r="R21" s="18"/>
    </row>
    <row r="22" spans="1:18" s="26" customFormat="1" ht="19.5" customHeight="1">
      <c r="A22" s="10">
        <v>13</v>
      </c>
      <c r="B22" s="11" t="s">
        <v>122</v>
      </c>
      <c r="C22" s="14" t="s">
        <v>60</v>
      </c>
      <c r="D22" s="12" t="s">
        <v>35</v>
      </c>
      <c r="E22" s="14" t="s">
        <v>91</v>
      </c>
      <c r="F22" s="63">
        <v>29553</v>
      </c>
      <c r="G22" s="12" t="s">
        <v>59</v>
      </c>
      <c r="H22" s="19"/>
      <c r="I22" s="59" t="s">
        <v>228</v>
      </c>
      <c r="J22" s="86">
        <f ca="1" t="shared" si="0"/>
        <v>42</v>
      </c>
      <c r="K22" s="18"/>
      <c r="L22" s="18"/>
      <c r="M22" s="18"/>
      <c r="N22" s="18"/>
      <c r="O22" s="18"/>
      <c r="P22" s="18"/>
      <c r="Q22" s="18"/>
      <c r="R22" s="18"/>
    </row>
    <row r="23" spans="1:10" s="18" customFormat="1" ht="19.5" customHeight="1">
      <c r="A23" s="10">
        <v>14</v>
      </c>
      <c r="B23" s="11" t="s">
        <v>124</v>
      </c>
      <c r="C23" s="14" t="s">
        <v>60</v>
      </c>
      <c r="D23" s="12" t="s">
        <v>35</v>
      </c>
      <c r="E23" s="14" t="s">
        <v>61</v>
      </c>
      <c r="F23" s="63">
        <v>31506</v>
      </c>
      <c r="G23" s="12" t="s">
        <v>59</v>
      </c>
      <c r="H23" s="20"/>
      <c r="I23" s="59" t="s">
        <v>228</v>
      </c>
      <c r="J23" s="86">
        <f ca="1" t="shared" si="0"/>
        <v>36</v>
      </c>
    </row>
    <row r="24" spans="1:12" s="18" customFormat="1" ht="19.5" customHeight="1">
      <c r="A24" s="10">
        <v>15</v>
      </c>
      <c r="B24" s="107" t="s">
        <v>127</v>
      </c>
      <c r="C24" s="110" t="s">
        <v>60</v>
      </c>
      <c r="D24" s="110" t="s">
        <v>35</v>
      </c>
      <c r="E24" s="109" t="s">
        <v>61</v>
      </c>
      <c r="F24" s="189">
        <v>25864</v>
      </c>
      <c r="G24" s="110" t="s">
        <v>59</v>
      </c>
      <c r="H24" s="113"/>
      <c r="I24" s="115" t="s">
        <v>228</v>
      </c>
      <c r="J24" s="86">
        <f ca="1" t="shared" si="0"/>
        <v>52</v>
      </c>
      <c r="L24" s="18">
        <v>1</v>
      </c>
    </row>
    <row r="25" spans="1:10" s="18" customFormat="1" ht="19.5" customHeight="1">
      <c r="A25" s="10">
        <v>16</v>
      </c>
      <c r="B25" s="10" t="s">
        <v>129</v>
      </c>
      <c r="C25" s="12" t="s">
        <v>60</v>
      </c>
      <c r="D25" s="12" t="s">
        <v>35</v>
      </c>
      <c r="E25" s="14" t="s">
        <v>61</v>
      </c>
      <c r="F25" s="63">
        <v>26802</v>
      </c>
      <c r="G25" s="12" t="s">
        <v>59</v>
      </c>
      <c r="H25" s="19"/>
      <c r="I25" s="59" t="s">
        <v>228</v>
      </c>
      <c r="J25" s="86">
        <f ca="1" t="shared" si="0"/>
        <v>49</v>
      </c>
    </row>
    <row r="26" spans="1:10" s="18" customFormat="1" ht="19.5" customHeight="1">
      <c r="A26" s="10">
        <v>17</v>
      </c>
      <c r="B26" s="11" t="s">
        <v>84</v>
      </c>
      <c r="C26" s="14" t="s">
        <v>60</v>
      </c>
      <c r="D26" s="14" t="s">
        <v>254</v>
      </c>
      <c r="E26" s="14" t="s">
        <v>69</v>
      </c>
      <c r="F26" s="63">
        <v>31274</v>
      </c>
      <c r="G26" s="12" t="s">
        <v>57</v>
      </c>
      <c r="H26" s="19"/>
      <c r="I26" s="59" t="s">
        <v>228</v>
      </c>
      <c r="J26" s="86">
        <f ca="1" t="shared" si="0"/>
        <v>37</v>
      </c>
    </row>
    <row r="27" spans="1:10" s="18" customFormat="1" ht="21" customHeight="1">
      <c r="A27" s="31"/>
      <c r="B27" s="32"/>
      <c r="C27" s="33"/>
      <c r="D27" s="34"/>
      <c r="E27" s="33"/>
      <c r="F27" s="35"/>
      <c r="G27" s="36"/>
      <c r="H27" s="37"/>
      <c r="I27" s="87"/>
      <c r="J27" s="86"/>
    </row>
    <row r="28" spans="1:10" s="18" customFormat="1" ht="15">
      <c r="A28" s="38"/>
      <c r="B28" s="212" t="s">
        <v>270</v>
      </c>
      <c r="C28" s="209"/>
      <c r="D28" s="212" t="s">
        <v>269</v>
      </c>
      <c r="E28" s="212"/>
      <c r="F28" s="39"/>
      <c r="G28" s="58" t="s">
        <v>50</v>
      </c>
      <c r="H28" s="58"/>
      <c r="I28" s="88"/>
      <c r="J28" s="86"/>
    </row>
    <row r="29" spans="1:15" s="18" customFormat="1" ht="15">
      <c r="A29" s="38"/>
      <c r="B29" s="40" t="s">
        <v>56</v>
      </c>
      <c r="C29" s="41">
        <f>COUNTIF($E$10:$E$26,"PGS.TS")</f>
        <v>0</v>
      </c>
      <c r="D29" s="40" t="s">
        <v>56</v>
      </c>
      <c r="E29" s="41">
        <f>COUNTIF($E$10:$E$26,"PGS.TS")</f>
        <v>0</v>
      </c>
      <c r="F29" s="39"/>
      <c r="G29" s="40" t="s">
        <v>55</v>
      </c>
      <c r="H29" s="41">
        <f>COUNTIF($C$10:$C$26,"GVC")</f>
        <v>1</v>
      </c>
      <c r="I29" s="88">
        <f>COUNTIF($C$10:$C$26,"GVC")</f>
        <v>1</v>
      </c>
      <c r="J29" s="89"/>
      <c r="K29" s="42"/>
      <c r="L29" s="43"/>
      <c r="M29" s="43"/>
      <c r="N29" s="43"/>
      <c r="O29" s="43"/>
    </row>
    <row r="30" spans="1:15" s="18" customFormat="1" ht="15">
      <c r="A30" s="38"/>
      <c r="B30" s="40" t="s">
        <v>58</v>
      </c>
      <c r="C30" s="41">
        <f>COUNTIF($E$10:$E$26,"TS")</f>
        <v>0</v>
      </c>
      <c r="D30" s="40" t="s">
        <v>58</v>
      </c>
      <c r="E30" s="41">
        <f>COUNTIF($E$10:$E$26,"TS")</f>
        <v>0</v>
      </c>
      <c r="F30" s="39"/>
      <c r="G30" s="40" t="s">
        <v>60</v>
      </c>
      <c r="H30" s="41">
        <f>COUNTIF($C$10:$C$26,"GV")</f>
        <v>16</v>
      </c>
      <c r="I30" s="88">
        <f>COUNTIF($C$10:$C$26,"GV")</f>
        <v>16</v>
      </c>
      <c r="J30" s="89"/>
      <c r="K30" s="42"/>
      <c r="L30" s="43"/>
      <c r="M30" s="43"/>
      <c r="N30" s="43"/>
      <c r="O30" s="43"/>
    </row>
    <row r="31" spans="1:15" s="18" customFormat="1" ht="15">
      <c r="A31" s="38"/>
      <c r="B31" s="40" t="s">
        <v>91</v>
      </c>
      <c r="C31" s="41">
        <f>COUNTIF($E$10:$E$26,"NCS")</f>
        <v>2</v>
      </c>
      <c r="D31" s="40" t="s">
        <v>91</v>
      </c>
      <c r="E31" s="41">
        <f>COUNTIF($E$10:$E$26,"NCS")</f>
        <v>2</v>
      </c>
      <c r="F31" s="39"/>
      <c r="G31" s="40" t="s">
        <v>188</v>
      </c>
      <c r="H31" s="41">
        <f>COUNTIF($C$10:$C$26,"GVMN")</f>
        <v>0</v>
      </c>
      <c r="I31" s="88">
        <f>COUNTIF($C$10:$C$28,"GVMN")</f>
        <v>0</v>
      </c>
      <c r="J31" s="89"/>
      <c r="K31" s="42"/>
      <c r="L31" s="43"/>
      <c r="M31" s="43"/>
      <c r="N31" s="43"/>
      <c r="O31" s="43"/>
    </row>
    <row r="32" spans="1:15" s="18" customFormat="1" ht="15">
      <c r="A32" s="38"/>
      <c r="B32" s="40" t="s">
        <v>61</v>
      </c>
      <c r="C32" s="41">
        <f>COUNTIF($A$10:$H$26,"THS")</f>
        <v>11</v>
      </c>
      <c r="D32" s="40" t="s">
        <v>61</v>
      </c>
      <c r="E32" s="41">
        <f>COUNTIF($A$10:$H$26,"THS")</f>
        <v>11</v>
      </c>
      <c r="F32" s="39"/>
      <c r="G32" s="44" t="s">
        <v>214</v>
      </c>
      <c r="H32" s="44">
        <f>SUM(H29:H31)</f>
        <v>17</v>
      </c>
      <c r="I32" s="45">
        <f>SUM(I29:I31)</f>
        <v>17</v>
      </c>
      <c r="J32" s="89"/>
      <c r="K32" s="42"/>
      <c r="L32" s="43"/>
      <c r="M32" s="43"/>
      <c r="N32" s="43"/>
      <c r="O32" s="43"/>
    </row>
    <row r="33" spans="1:15" s="18" customFormat="1" ht="15">
      <c r="A33" s="38"/>
      <c r="B33" s="40" t="s">
        <v>69</v>
      </c>
      <c r="C33" s="41">
        <f>COUNTIF($E$10:$E$26,"CH")</f>
        <v>2</v>
      </c>
      <c r="D33" s="40" t="s">
        <v>69</v>
      </c>
      <c r="E33" s="41">
        <f>COUNTIF($E$10:$E$26,"CH")</f>
        <v>2</v>
      </c>
      <c r="F33" s="39"/>
      <c r="H33" s="42"/>
      <c r="I33" s="90"/>
      <c r="J33" s="89"/>
      <c r="K33" s="42"/>
      <c r="L33" s="43"/>
      <c r="M33" s="43"/>
      <c r="N33" s="43"/>
      <c r="O33" s="43"/>
    </row>
    <row r="34" spans="1:15" s="18" customFormat="1" ht="15">
      <c r="A34" s="38"/>
      <c r="B34" s="40" t="s">
        <v>63</v>
      </c>
      <c r="C34" s="41">
        <f>COUNTIF($E$10:$E$26,"CN")</f>
        <v>2</v>
      </c>
      <c r="D34" s="40" t="s">
        <v>63</v>
      </c>
      <c r="E34" s="41">
        <f>COUNTIF($E$10:$E$26,"CN")</f>
        <v>2</v>
      </c>
      <c r="F34" s="39"/>
      <c r="H34" s="42"/>
      <c r="I34" s="91"/>
      <c r="J34" s="89"/>
      <c r="K34" s="42"/>
      <c r="L34" s="43"/>
      <c r="M34" s="43"/>
      <c r="N34" s="43"/>
      <c r="O34" s="43"/>
    </row>
    <row r="35" spans="1:15" s="18" customFormat="1" ht="15">
      <c r="A35" s="38"/>
      <c r="B35" s="40" t="s">
        <v>74</v>
      </c>
      <c r="C35" s="41">
        <f>COUNTIF($E$10:$E$26,"CĐ")</f>
        <v>0</v>
      </c>
      <c r="D35" s="40" t="s">
        <v>74</v>
      </c>
      <c r="E35" s="41">
        <f>COUNTIF($E$10:$E$26,"CĐ")</f>
        <v>0</v>
      </c>
      <c r="F35" s="39"/>
      <c r="G35" s="46" t="s">
        <v>228</v>
      </c>
      <c r="H35" s="47"/>
      <c r="I35" s="88">
        <f>COUNTIF($I$10:$I$26,"BC")</f>
        <v>17</v>
      </c>
      <c r="J35" s="89"/>
      <c r="K35" s="42"/>
      <c r="L35" s="43"/>
      <c r="M35" s="48"/>
      <c r="N35" s="42"/>
      <c r="O35" s="43"/>
    </row>
    <row r="36" spans="1:15" s="18" customFormat="1" ht="15">
      <c r="A36" s="38"/>
      <c r="B36" s="40" t="s">
        <v>114</v>
      </c>
      <c r="C36" s="41">
        <f>COUNTIF($E$10:$E$26,"TC")</f>
        <v>0</v>
      </c>
      <c r="D36" s="40" t="s">
        <v>114</v>
      </c>
      <c r="E36" s="41">
        <f>COUNTIF($E$10:$E$26,"TC")</f>
        <v>0</v>
      </c>
      <c r="F36" s="39"/>
      <c r="G36" s="46" t="s">
        <v>236</v>
      </c>
      <c r="H36" s="47"/>
      <c r="I36" s="88">
        <f>COUNTIF($I$10:$I$26,"HĐKXĐTH")</f>
        <v>0</v>
      </c>
      <c r="J36" s="89"/>
      <c r="K36" s="42"/>
      <c r="L36" s="43"/>
      <c r="M36" s="48"/>
      <c r="N36" s="42"/>
      <c r="O36" s="43"/>
    </row>
    <row r="37" spans="1:15" s="18" customFormat="1" ht="15">
      <c r="A37" s="38"/>
      <c r="B37" s="40" t="s">
        <v>233</v>
      </c>
      <c r="C37" s="41">
        <f>COUNTIF($E$10:$E$26,"PT")</f>
        <v>0</v>
      </c>
      <c r="D37" s="40" t="s">
        <v>233</v>
      </c>
      <c r="E37" s="41">
        <f>COUNTIF($E$10:$E$26,"PT")</f>
        <v>0</v>
      </c>
      <c r="F37" s="39"/>
      <c r="G37" s="46" t="s">
        <v>229</v>
      </c>
      <c r="H37" s="47"/>
      <c r="I37" s="88">
        <f>COUNTIF($I$10:$I$26,"HĐCTH")</f>
        <v>0</v>
      </c>
      <c r="J37" s="89"/>
      <c r="K37" s="42"/>
      <c r="L37" s="43"/>
      <c r="M37" s="48"/>
      <c r="N37" s="42"/>
      <c r="O37" s="43"/>
    </row>
    <row r="38" spans="1:15" s="18" customFormat="1" ht="15">
      <c r="A38" s="38"/>
      <c r="B38" s="40" t="s">
        <v>57</v>
      </c>
      <c r="C38" s="41">
        <f>COUNTIF($G$10:$G$26,"Nam")</f>
        <v>6</v>
      </c>
      <c r="D38" s="40" t="s">
        <v>57</v>
      </c>
      <c r="E38" s="41">
        <f>COUNTIF($G$10:$G$26,"Nam")</f>
        <v>6</v>
      </c>
      <c r="F38" s="39"/>
      <c r="G38" s="46" t="s">
        <v>235</v>
      </c>
      <c r="H38" s="50"/>
      <c r="I38" s="88">
        <f>COUNTIF($I$10:$I$26,"HĐNĐ68")</f>
        <v>0</v>
      </c>
      <c r="J38" s="89"/>
      <c r="K38" s="43"/>
      <c r="L38" s="43"/>
      <c r="M38" s="48"/>
      <c r="N38" s="42"/>
      <c r="O38" s="43"/>
    </row>
    <row r="39" spans="1:15" s="18" customFormat="1" ht="15">
      <c r="A39" s="38"/>
      <c r="B39" s="40" t="s">
        <v>59</v>
      </c>
      <c r="C39" s="41">
        <f>COUNTIF($G$10:$G$26,"NỮ")</f>
        <v>11</v>
      </c>
      <c r="D39" s="40" t="s">
        <v>59</v>
      </c>
      <c r="E39" s="41">
        <f>COUNTIF($G$10:$G$26,"NỮ")</f>
        <v>11</v>
      </c>
      <c r="F39" s="39"/>
      <c r="G39" s="44" t="s">
        <v>214</v>
      </c>
      <c r="H39" s="50"/>
      <c r="I39" s="51">
        <f>SUM(I35:I38)</f>
        <v>17</v>
      </c>
      <c r="J39" s="92"/>
      <c r="K39" s="43"/>
      <c r="L39" s="43"/>
      <c r="M39" s="48"/>
      <c r="N39" s="42"/>
      <c r="O39" s="43"/>
    </row>
    <row r="40" spans="1:15" s="18" customFormat="1" ht="15">
      <c r="A40" s="38"/>
      <c r="B40" s="44" t="s">
        <v>214</v>
      </c>
      <c r="C40" s="45">
        <f>SUM($E$29:$E$37)</f>
        <v>17</v>
      </c>
      <c r="D40" s="44" t="s">
        <v>214</v>
      </c>
      <c r="E40" s="45">
        <f>SUM($E$29:$E$37)</f>
        <v>17</v>
      </c>
      <c r="F40" s="39"/>
      <c r="H40" s="43"/>
      <c r="I40" s="91"/>
      <c r="J40" s="92"/>
      <c r="K40" s="43"/>
      <c r="L40" s="43"/>
      <c r="M40" s="48"/>
      <c r="N40" s="42"/>
      <c r="O40" s="43"/>
    </row>
    <row r="41" spans="1:15" s="18" customFormat="1" ht="15">
      <c r="A41" s="38"/>
      <c r="B41" s="96"/>
      <c r="C41" s="97"/>
      <c r="D41" s="96"/>
      <c r="E41" s="97"/>
      <c r="F41" s="39"/>
      <c r="H41" s="43"/>
      <c r="I41" s="91"/>
      <c r="J41" s="92"/>
      <c r="K41" s="43"/>
      <c r="L41" s="43"/>
      <c r="M41" s="48"/>
      <c r="N41" s="42"/>
      <c r="O41" s="43"/>
    </row>
    <row r="42" spans="1:15" s="18" customFormat="1" ht="15">
      <c r="A42" s="38"/>
      <c r="C42" s="49"/>
      <c r="D42" s="49"/>
      <c r="F42" s="39"/>
      <c r="H42" s="43"/>
      <c r="I42" s="91"/>
      <c r="J42" s="92"/>
      <c r="K42" s="43"/>
      <c r="L42" s="43"/>
      <c r="M42" s="48"/>
      <c r="N42" s="42"/>
      <c r="O42" s="43"/>
    </row>
    <row r="43" spans="1:15" s="18" customFormat="1" ht="15">
      <c r="A43" s="38"/>
      <c r="B43" s="208" t="s">
        <v>263</v>
      </c>
      <c r="C43" s="209"/>
      <c r="D43" s="208" t="s">
        <v>265</v>
      </c>
      <c r="E43" s="209"/>
      <c r="F43" s="208" t="s">
        <v>264</v>
      </c>
      <c r="G43" s="209"/>
      <c r="H43" s="43"/>
      <c r="I43" s="91"/>
      <c r="J43" s="92"/>
      <c r="K43" s="43"/>
      <c r="L43" s="43"/>
      <c r="M43" s="48"/>
      <c r="N43" s="42"/>
      <c r="O43" s="43"/>
    </row>
    <row r="44" spans="1:15" s="18" customFormat="1" ht="15">
      <c r="A44" s="38"/>
      <c r="B44" s="53" t="s">
        <v>255</v>
      </c>
      <c r="C44" s="54">
        <f>COUNTIF($J$10:$J$26,"&gt;=55")</f>
        <v>4</v>
      </c>
      <c r="D44" s="53" t="s">
        <v>255</v>
      </c>
      <c r="E44" s="54">
        <f>_xlfn.COUNTIFS($G$10:$G$26,"Nam",$J$10:$J$26,"&gt;=55")</f>
        <v>2</v>
      </c>
      <c r="F44" s="53" t="s">
        <v>255</v>
      </c>
      <c r="G44" s="54">
        <f>C44-E44</f>
        <v>2</v>
      </c>
      <c r="H44" s="43"/>
      <c r="I44" s="91"/>
      <c r="J44" s="92"/>
      <c r="K44" s="43"/>
      <c r="L44" s="43"/>
      <c r="M44" s="48"/>
      <c r="N44" s="42"/>
      <c r="O44" s="43"/>
    </row>
    <row r="45" spans="1:15" s="18" customFormat="1" ht="15">
      <c r="A45" s="38"/>
      <c r="B45" s="53" t="s">
        <v>256</v>
      </c>
      <c r="C45" s="54">
        <f>COUNTIF($J$10:$J$26,"&gt;=50")-COUNTIF($J$10:$J$26,"&gt;=55")</f>
        <v>1</v>
      </c>
      <c r="D45" s="53" t="s">
        <v>256</v>
      </c>
      <c r="E45" s="54">
        <f>_xlfn.COUNTIFS($G$10:$G$26,"Nam",$J$10:$J$26,"&gt;=50")-_xlfn.COUNTIFS($G$10:$G$26,"Nam",$J$10:$J$26,"&gt;=55")</f>
        <v>0</v>
      </c>
      <c r="F45" s="53" t="s">
        <v>256</v>
      </c>
      <c r="G45" s="54">
        <f aca="true" t="shared" si="1" ref="G45:G50">C45-E45</f>
        <v>1</v>
      </c>
      <c r="H45" s="43"/>
      <c r="I45" s="91"/>
      <c r="J45" s="92"/>
      <c r="K45" s="43"/>
      <c r="L45" s="43"/>
      <c r="M45" s="48"/>
      <c r="N45" s="42"/>
      <c r="O45" s="43"/>
    </row>
    <row r="46" spans="1:15" s="18" customFormat="1" ht="15">
      <c r="A46" s="38"/>
      <c r="B46" s="53" t="s">
        <v>257</v>
      </c>
      <c r="C46" s="54">
        <f>COUNTIF($J$10:$J$26,"&gt;=45")-COUNTIF($J$10:$J$26,"&gt;=50")</f>
        <v>4</v>
      </c>
      <c r="D46" s="53" t="s">
        <v>257</v>
      </c>
      <c r="E46" s="54">
        <f>_xlfn.COUNTIFS($G$10:$G$26,"Nam",$J$10:$J$26,"&gt;=45")-_xlfn.COUNTIFS($G$10:$G$26,"Nam",$J$10:$J$26,"&gt;=50")</f>
        <v>1</v>
      </c>
      <c r="F46" s="53" t="s">
        <v>257</v>
      </c>
      <c r="G46" s="54">
        <f t="shared" si="1"/>
        <v>3</v>
      </c>
      <c r="H46" s="43"/>
      <c r="I46" s="91"/>
      <c r="J46" s="92"/>
      <c r="K46" s="43"/>
      <c r="L46" s="43"/>
      <c r="M46" s="48"/>
      <c r="N46" s="42"/>
      <c r="O46" s="43"/>
    </row>
    <row r="47" spans="1:15" s="18" customFormat="1" ht="15">
      <c r="A47" s="38"/>
      <c r="B47" s="53" t="s">
        <v>258</v>
      </c>
      <c r="C47" s="54">
        <f>COUNTIF($J$10:$J$26,"&gt;=40")-COUNTIF($J$10:$J$26,"&gt;=45")</f>
        <v>3</v>
      </c>
      <c r="D47" s="53" t="s">
        <v>258</v>
      </c>
      <c r="E47" s="54">
        <f>_xlfn.COUNTIFS($G$10:$G$26,"Nam",$J$10:$J$26,"&gt;=40")-_xlfn.COUNTIFS($G$10:$G$26,"Nam",$J$10:$J$26,"&gt;=45")</f>
        <v>0</v>
      </c>
      <c r="F47" s="53" t="s">
        <v>258</v>
      </c>
      <c r="G47" s="54">
        <f t="shared" si="1"/>
        <v>3</v>
      </c>
      <c r="H47" s="43"/>
      <c r="I47" s="91"/>
      <c r="J47" s="92"/>
      <c r="K47" s="43"/>
      <c r="L47" s="43"/>
      <c r="M47" s="48"/>
      <c r="N47" s="42"/>
      <c r="O47" s="43"/>
    </row>
    <row r="48" spans="1:15" s="18" customFormat="1" ht="15">
      <c r="A48" s="38"/>
      <c r="B48" s="53" t="s">
        <v>259</v>
      </c>
      <c r="C48" s="54">
        <f>COUNTIF($J$10:$J$26,"&gt;=35")-COUNTIF($J$10:$J$26,"&gt;=40")</f>
        <v>4</v>
      </c>
      <c r="D48" s="53" t="s">
        <v>259</v>
      </c>
      <c r="E48" s="54">
        <f>_xlfn.COUNTIFS($G$10:$G$26,"Nam",$J$10:$J$26,"&gt;=35")-_xlfn.COUNTIFS($G$10:$G$26,"Nam",$J$10:$J$26,"&gt;=40")</f>
        <v>2</v>
      </c>
      <c r="F48" s="53" t="s">
        <v>259</v>
      </c>
      <c r="G48" s="54">
        <f t="shared" si="1"/>
        <v>2</v>
      </c>
      <c r="H48" s="43"/>
      <c r="I48" s="91"/>
      <c r="J48" s="92"/>
      <c r="K48" s="43"/>
      <c r="L48" s="43"/>
      <c r="M48" s="48"/>
      <c r="N48" s="42"/>
      <c r="O48" s="43"/>
    </row>
    <row r="49" spans="1:15" s="18" customFormat="1" ht="15">
      <c r="A49" s="38"/>
      <c r="B49" s="53" t="s">
        <v>260</v>
      </c>
      <c r="C49" s="54">
        <f>COUNTIF($J$10:$J$26,"&gt;=30")-COUNTIF($J$10:$J$26,"&gt;=35")</f>
        <v>1</v>
      </c>
      <c r="D49" s="53" t="s">
        <v>260</v>
      </c>
      <c r="E49" s="54">
        <f>_xlfn.COUNTIFS($G$10:$G$26,"Nam",$J$10:$J$26,"&gt;=30")-_xlfn.COUNTIFS($G$10:$G$26,"Nam",$J$10:$J$26,"&gt;=35")</f>
        <v>1</v>
      </c>
      <c r="F49" s="53" t="s">
        <v>260</v>
      </c>
      <c r="G49" s="54">
        <f t="shared" si="1"/>
        <v>0</v>
      </c>
      <c r="H49" s="43"/>
      <c r="I49" s="91"/>
      <c r="J49" s="92"/>
      <c r="K49" s="43"/>
      <c r="L49" s="43"/>
      <c r="M49" s="48"/>
      <c r="N49" s="42"/>
      <c r="O49" s="43"/>
    </row>
    <row r="50" spans="1:15" s="18" customFormat="1" ht="15">
      <c r="A50" s="38"/>
      <c r="B50" s="53" t="s">
        <v>261</v>
      </c>
      <c r="C50" s="54">
        <f>COUNTIF($J$10:$J$26,"&gt;=20")-COUNTIF($J$10:$J$26,"&gt;=30")</f>
        <v>0</v>
      </c>
      <c r="D50" s="53" t="s">
        <v>261</v>
      </c>
      <c r="E50" s="54">
        <f>_xlfn.COUNTIFS($G$10:$G$26,"Nam",$J$10:$J$26,"&gt;=20")-_xlfn.COUNTIFS($G$10:$G$26,"Nam",$J$10:$J$26,"&gt;=30")</f>
        <v>0</v>
      </c>
      <c r="F50" s="53" t="s">
        <v>261</v>
      </c>
      <c r="G50" s="54">
        <f t="shared" si="1"/>
        <v>0</v>
      </c>
      <c r="H50" s="43"/>
      <c r="I50" s="91"/>
      <c r="J50" s="92"/>
      <c r="K50" s="43"/>
      <c r="L50" s="43"/>
      <c r="M50" s="48"/>
      <c r="N50" s="42"/>
      <c r="O50" s="43"/>
    </row>
    <row r="51" spans="1:15" s="18" customFormat="1" ht="15">
      <c r="A51" s="38"/>
      <c r="B51" s="55" t="s">
        <v>262</v>
      </c>
      <c r="C51" s="99">
        <f>SUM(C44:C50)</f>
        <v>17</v>
      </c>
      <c r="D51" s="55" t="s">
        <v>262</v>
      </c>
      <c r="E51" s="99">
        <f>SUM(E44:E50)</f>
        <v>6</v>
      </c>
      <c r="F51" s="55" t="s">
        <v>262</v>
      </c>
      <c r="G51" s="99">
        <f>SUM(G44:G50)</f>
        <v>11</v>
      </c>
      <c r="H51" s="43"/>
      <c r="I51" s="91"/>
      <c r="J51" s="92"/>
      <c r="K51" s="43"/>
      <c r="L51" s="43"/>
      <c r="M51" s="48"/>
      <c r="N51" s="42"/>
      <c r="O51" s="43"/>
    </row>
    <row r="52" spans="1:15" s="18" customFormat="1" ht="15">
      <c r="A52" s="38"/>
      <c r="B52" s="53"/>
      <c r="C52" s="57"/>
      <c r="D52" s="57"/>
      <c r="E52" s="210">
        <f>E51+G51</f>
        <v>17</v>
      </c>
      <c r="F52" s="211"/>
      <c r="G52" s="211"/>
      <c r="H52" s="43"/>
      <c r="I52" s="91"/>
      <c r="J52" s="92"/>
      <c r="K52" s="43"/>
      <c r="L52" s="43"/>
      <c r="M52" s="48"/>
      <c r="N52" s="42"/>
      <c r="O52" s="43"/>
    </row>
    <row r="53" spans="1:15" s="18" customFormat="1" ht="15">
      <c r="A53" s="38"/>
      <c r="C53" s="49"/>
      <c r="D53" s="49"/>
      <c r="F53" s="39"/>
      <c r="H53" s="43"/>
      <c r="I53" s="91"/>
      <c r="J53" s="92"/>
      <c r="K53" s="43"/>
      <c r="L53" s="43"/>
      <c r="M53" s="48"/>
      <c r="N53" s="42"/>
      <c r="O53" s="43"/>
    </row>
    <row r="54" spans="1:15" s="18" customFormat="1" ht="15">
      <c r="A54" s="38"/>
      <c r="C54" s="49"/>
      <c r="D54" s="49"/>
      <c r="F54" s="39"/>
      <c r="H54" s="43"/>
      <c r="I54" s="91"/>
      <c r="J54" s="92"/>
      <c r="K54" s="43"/>
      <c r="L54" s="43"/>
      <c r="M54" s="48"/>
      <c r="N54" s="42"/>
      <c r="O54" s="43"/>
    </row>
    <row r="55" spans="1:15" ht="18.75">
      <c r="A55" s="73" t="s">
        <v>292</v>
      </c>
      <c r="H55" s="13"/>
      <c r="I55" s="93"/>
      <c r="J55" s="94"/>
      <c r="K55" s="13"/>
      <c r="L55" s="13"/>
      <c r="M55" s="16"/>
      <c r="N55" s="15"/>
      <c r="O55" s="13"/>
    </row>
    <row r="56" spans="1:10" s="18" customFormat="1" ht="19.5" customHeight="1">
      <c r="A56" s="10">
        <v>1</v>
      </c>
      <c r="B56" s="28" t="s">
        <v>244</v>
      </c>
      <c r="C56" s="29" t="s">
        <v>287</v>
      </c>
      <c r="D56" s="30"/>
      <c r="E56" s="29" t="s">
        <v>233</v>
      </c>
      <c r="F56" s="64"/>
      <c r="G56" s="12" t="s">
        <v>57</v>
      </c>
      <c r="H56" s="20"/>
      <c r="I56" s="59" t="s">
        <v>229</v>
      </c>
      <c r="J56" s="86">
        <f ca="1">ROUND((TODAY()-F56)/365,0)</f>
        <v>123</v>
      </c>
    </row>
    <row r="57" spans="1:10" s="18" customFormat="1" ht="19.5" customHeight="1">
      <c r="A57" s="10">
        <v>2</v>
      </c>
      <c r="B57" s="11" t="s">
        <v>285</v>
      </c>
      <c r="C57" s="14" t="s">
        <v>288</v>
      </c>
      <c r="D57" s="23"/>
      <c r="E57" s="14" t="s">
        <v>63</v>
      </c>
      <c r="F57" s="63"/>
      <c r="G57" s="12" t="s">
        <v>59</v>
      </c>
      <c r="H57" s="20"/>
      <c r="I57" s="59" t="s">
        <v>229</v>
      </c>
      <c r="J57" s="86">
        <f ca="1">ROUND((TODAY()-F57)/365,0)</f>
        <v>123</v>
      </c>
    </row>
    <row r="58" spans="1:10" s="18" customFormat="1" ht="19.5" customHeight="1">
      <c r="A58" s="10">
        <v>3</v>
      </c>
      <c r="B58" s="28" t="s">
        <v>7</v>
      </c>
      <c r="C58" s="29" t="s">
        <v>288</v>
      </c>
      <c r="D58" s="30"/>
      <c r="E58" s="29" t="s">
        <v>114</v>
      </c>
      <c r="F58" s="64"/>
      <c r="G58" s="12" t="s">
        <v>59</v>
      </c>
      <c r="H58" s="20"/>
      <c r="I58" s="59" t="s">
        <v>229</v>
      </c>
      <c r="J58" s="86">
        <f ca="1">ROUND((TODAY()-F58)/365,0)</f>
        <v>123</v>
      </c>
    </row>
    <row r="59" spans="1:10" s="18" customFormat="1" ht="19.5" customHeight="1">
      <c r="A59" s="10">
        <v>4</v>
      </c>
      <c r="B59" s="28" t="s">
        <v>243</v>
      </c>
      <c r="C59" s="14" t="s">
        <v>289</v>
      </c>
      <c r="D59" s="23"/>
      <c r="E59" s="14" t="s">
        <v>63</v>
      </c>
      <c r="F59" s="63"/>
      <c r="G59" s="12" t="s">
        <v>59</v>
      </c>
      <c r="H59" s="20"/>
      <c r="I59" s="59" t="s">
        <v>228</v>
      </c>
      <c r="J59" s="86">
        <f aca="true" ca="1" t="shared" si="2" ref="J59:J66">ROUND((TODAY()-F59)/365,0)</f>
        <v>123</v>
      </c>
    </row>
    <row r="60" spans="1:10" s="18" customFormat="1" ht="19.5" customHeight="1">
      <c r="A60" s="10">
        <v>5</v>
      </c>
      <c r="B60" s="11" t="s">
        <v>246</v>
      </c>
      <c r="C60" s="14" t="s">
        <v>290</v>
      </c>
      <c r="D60" s="23"/>
      <c r="E60" s="14" t="s">
        <v>233</v>
      </c>
      <c r="F60" s="63"/>
      <c r="G60" s="12" t="s">
        <v>59</v>
      </c>
      <c r="H60" s="20"/>
      <c r="I60" s="59" t="s">
        <v>229</v>
      </c>
      <c r="J60" s="86">
        <f ca="1" t="shared" si="2"/>
        <v>123</v>
      </c>
    </row>
    <row r="61" spans="1:10" s="18" customFormat="1" ht="19.5" customHeight="1">
      <c r="A61" s="10">
        <v>6</v>
      </c>
      <c r="B61" s="28" t="s">
        <v>245</v>
      </c>
      <c r="C61" s="29" t="s">
        <v>290</v>
      </c>
      <c r="D61" s="30"/>
      <c r="E61" s="14" t="s">
        <v>233</v>
      </c>
      <c r="F61" s="64"/>
      <c r="G61" s="12" t="s">
        <v>59</v>
      </c>
      <c r="H61" s="20"/>
      <c r="I61" s="59" t="s">
        <v>229</v>
      </c>
      <c r="J61" s="86">
        <f ca="1" t="shared" si="2"/>
        <v>123</v>
      </c>
    </row>
    <row r="62" spans="1:10" s="18" customFormat="1" ht="19.5" customHeight="1">
      <c r="A62" s="10">
        <v>7</v>
      </c>
      <c r="B62" s="11" t="s">
        <v>186</v>
      </c>
      <c r="C62" s="14" t="s">
        <v>291</v>
      </c>
      <c r="D62" s="23"/>
      <c r="E62" s="14" t="s">
        <v>233</v>
      </c>
      <c r="F62" s="63"/>
      <c r="G62" s="12" t="s">
        <v>59</v>
      </c>
      <c r="H62" s="20"/>
      <c r="I62" s="59" t="s">
        <v>229</v>
      </c>
      <c r="J62" s="86">
        <f ca="1" t="shared" si="2"/>
        <v>123</v>
      </c>
    </row>
    <row r="63" spans="1:10" s="18" customFormat="1" ht="19.5" customHeight="1">
      <c r="A63" s="10">
        <v>8</v>
      </c>
      <c r="B63" s="28" t="s">
        <v>247</v>
      </c>
      <c r="C63" s="14" t="s">
        <v>291</v>
      </c>
      <c r="D63" s="30"/>
      <c r="E63" s="14" t="s">
        <v>233</v>
      </c>
      <c r="F63" s="64"/>
      <c r="G63" s="12" t="s">
        <v>59</v>
      </c>
      <c r="H63" s="20"/>
      <c r="I63" s="59" t="s">
        <v>229</v>
      </c>
      <c r="J63" s="86">
        <f ca="1">ROUND((TODAY()-F63)/365,0)</f>
        <v>123</v>
      </c>
    </row>
    <row r="64" spans="1:10" s="18" customFormat="1" ht="19.5" customHeight="1">
      <c r="A64" s="10">
        <v>9</v>
      </c>
      <c r="B64" s="28" t="s">
        <v>248</v>
      </c>
      <c r="C64" s="14" t="s">
        <v>291</v>
      </c>
      <c r="D64" s="30"/>
      <c r="E64" s="14" t="s">
        <v>233</v>
      </c>
      <c r="F64" s="64"/>
      <c r="G64" s="12" t="s">
        <v>59</v>
      </c>
      <c r="H64" s="20"/>
      <c r="I64" s="59" t="s">
        <v>229</v>
      </c>
      <c r="J64" s="86">
        <f ca="1">ROUND((TODAY()-F64)/365,0)</f>
        <v>123</v>
      </c>
    </row>
    <row r="65" spans="1:10" s="18" customFormat="1" ht="19.5" customHeight="1">
      <c r="A65" s="10">
        <v>10</v>
      </c>
      <c r="B65" s="28" t="s">
        <v>286</v>
      </c>
      <c r="C65" s="14" t="s">
        <v>291</v>
      </c>
      <c r="D65" s="30"/>
      <c r="E65" s="14" t="s">
        <v>233</v>
      </c>
      <c r="F65" s="64"/>
      <c r="G65" s="12" t="s">
        <v>57</v>
      </c>
      <c r="H65" s="20"/>
      <c r="I65" s="59" t="s">
        <v>229</v>
      </c>
      <c r="J65" s="86">
        <f ca="1" t="shared" si="2"/>
        <v>123</v>
      </c>
    </row>
    <row r="66" spans="1:10" s="18" customFormat="1" ht="19.5" customHeight="1">
      <c r="A66" s="10">
        <v>11</v>
      </c>
      <c r="B66" s="28"/>
      <c r="C66" s="29"/>
      <c r="D66" s="30"/>
      <c r="E66" s="14"/>
      <c r="F66" s="64"/>
      <c r="G66" s="12"/>
      <c r="H66" s="20"/>
      <c r="I66" s="59" t="s">
        <v>229</v>
      </c>
      <c r="J66" s="86">
        <f ca="1" t="shared" si="2"/>
        <v>123</v>
      </c>
    </row>
    <row r="67" spans="8:15" ht="14.25">
      <c r="H67" s="13"/>
      <c r="I67" s="93"/>
      <c r="J67" s="94"/>
      <c r="K67" s="13"/>
      <c r="L67" s="13"/>
      <c r="M67" s="16"/>
      <c r="N67" s="15"/>
      <c r="O67" s="13"/>
    </row>
    <row r="68" spans="8:15" ht="14.25">
      <c r="H68" s="13"/>
      <c r="I68" s="93"/>
      <c r="J68" s="94"/>
      <c r="K68" s="13"/>
      <c r="L68" s="13"/>
      <c r="M68" s="16"/>
      <c r="N68" s="15"/>
      <c r="O68" s="13"/>
    </row>
    <row r="69" spans="8:15" ht="14.25">
      <c r="H69" s="13"/>
      <c r="I69" s="93"/>
      <c r="J69" s="94"/>
      <c r="K69" s="13"/>
      <c r="L69" s="13"/>
      <c r="M69" s="16"/>
      <c r="N69" s="15"/>
      <c r="O69" s="13"/>
    </row>
    <row r="70" spans="8:15" ht="14.25">
      <c r="H70" s="13"/>
      <c r="I70" s="93"/>
      <c r="J70" s="94"/>
      <c r="K70" s="13"/>
      <c r="L70" s="13"/>
      <c r="M70" s="16"/>
      <c r="N70" s="15"/>
      <c r="O70" s="13"/>
    </row>
    <row r="71" spans="8:15" ht="14.25">
      <c r="H71" s="13"/>
      <c r="I71" s="93"/>
      <c r="J71" s="94"/>
      <c r="K71" s="13"/>
      <c r="L71" s="13"/>
      <c r="M71" s="16"/>
      <c r="N71" s="15"/>
      <c r="O71" s="13"/>
    </row>
    <row r="72" spans="8:15" ht="14.25">
      <c r="H72" s="13"/>
      <c r="I72" s="93"/>
      <c r="J72" s="94"/>
      <c r="K72" s="13"/>
      <c r="L72" s="13"/>
      <c r="M72" s="16"/>
      <c r="N72" s="15"/>
      <c r="O72" s="13"/>
    </row>
    <row r="73" spans="8:15" ht="14.25">
      <c r="H73" s="13"/>
      <c r="I73" s="93"/>
      <c r="J73" s="94"/>
      <c r="K73" s="13"/>
      <c r="L73" s="13"/>
      <c r="M73" s="16"/>
      <c r="N73" s="15"/>
      <c r="O73" s="13"/>
    </row>
    <row r="74" spans="8:15" ht="14.25">
      <c r="H74" s="13"/>
      <c r="I74" s="93"/>
      <c r="J74" s="94"/>
      <c r="K74" s="13"/>
      <c r="L74" s="13"/>
      <c r="M74" s="16"/>
      <c r="N74" s="15"/>
      <c r="O74" s="13"/>
    </row>
    <row r="75" spans="1:15" ht="12.75">
      <c r="A75"/>
      <c r="C75"/>
      <c r="D75"/>
      <c r="F75"/>
      <c r="H75" s="13"/>
      <c r="I75" s="93"/>
      <c r="J75" s="94"/>
      <c r="K75" s="13"/>
      <c r="L75" s="13"/>
      <c r="M75" s="16"/>
      <c r="N75" s="15"/>
      <c r="O75" s="13"/>
    </row>
    <row r="76" spans="1:15" ht="12.75">
      <c r="A76"/>
      <c r="C76"/>
      <c r="D76"/>
      <c r="F76"/>
      <c r="H76" s="13"/>
      <c r="I76" s="93"/>
      <c r="J76" s="94"/>
      <c r="K76" s="13"/>
      <c r="L76" s="13"/>
      <c r="M76" s="16"/>
      <c r="N76" s="15"/>
      <c r="O76" s="13"/>
    </row>
    <row r="77" spans="1:15" ht="12.75">
      <c r="A77"/>
      <c r="C77"/>
      <c r="D77"/>
      <c r="F77"/>
      <c r="H77" s="13"/>
      <c r="I77" s="93"/>
      <c r="J77" s="94"/>
      <c r="K77" s="13"/>
      <c r="L77" s="13"/>
      <c r="M77" s="16"/>
      <c r="N77" s="15"/>
      <c r="O77" s="13"/>
    </row>
    <row r="78" spans="1:15" ht="12.75">
      <c r="A78"/>
      <c r="C78"/>
      <c r="D78"/>
      <c r="F78"/>
      <c r="H78" s="13"/>
      <c r="I78" s="93"/>
      <c r="J78" s="94"/>
      <c r="K78" s="13"/>
      <c r="L78" s="13"/>
      <c r="M78" s="16"/>
      <c r="N78" s="15"/>
      <c r="O78" s="13"/>
    </row>
    <row r="79" spans="1:15" ht="12.75">
      <c r="A79"/>
      <c r="C79"/>
      <c r="D79"/>
      <c r="F79"/>
      <c r="H79" s="13"/>
      <c r="I79" s="93"/>
      <c r="J79" s="94"/>
      <c r="K79" s="13"/>
      <c r="L79" s="13"/>
      <c r="M79" s="16"/>
      <c r="N79" s="15"/>
      <c r="O79" s="13"/>
    </row>
  </sheetData>
  <sheetProtection/>
  <autoFilter ref="A8:J26"/>
  <mergeCells count="13">
    <mergeCell ref="E52:G52"/>
    <mergeCell ref="A6:H6"/>
    <mergeCell ref="B28:C28"/>
    <mergeCell ref="D28:E28"/>
    <mergeCell ref="B43:C43"/>
    <mergeCell ref="D43:E43"/>
    <mergeCell ref="F43:G43"/>
    <mergeCell ref="A1:C1"/>
    <mergeCell ref="D1:H1"/>
    <mergeCell ref="A2:C2"/>
    <mergeCell ref="D2:H2"/>
    <mergeCell ref="A3:C3"/>
    <mergeCell ref="A5:H5"/>
  </mergeCells>
  <printOptions/>
  <pageMargins left="0.25" right="0.25" top="0.25" bottom="0.25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9"/>
  <sheetViews>
    <sheetView zoomScale="124" zoomScaleNormal="124" zoomScalePageLayoutView="0" workbookViewId="0" topLeftCell="A4">
      <selection activeCell="F10" sqref="F10:F16"/>
    </sheetView>
  </sheetViews>
  <sheetFormatPr defaultColWidth="9.140625" defaultRowHeight="12.75"/>
  <cols>
    <col min="1" max="1" width="5.7109375" style="9" customWidth="1"/>
    <col min="2" max="2" width="26.8515625" style="0" customWidth="1"/>
    <col min="3" max="3" width="9.140625" style="8" customWidth="1"/>
    <col min="4" max="4" width="16.57421875" style="8" customWidth="1"/>
    <col min="5" max="5" width="7.8515625" style="0" customWidth="1"/>
    <col min="6" max="6" width="10.8515625" style="39" customWidth="1"/>
    <col min="7" max="7" width="6.57421875" style="0" customWidth="1"/>
    <col min="8" max="8" width="16.140625" style="0" customWidth="1"/>
    <col min="9" max="9" width="14.421875" style="95" hidden="1" customWidth="1"/>
    <col min="10" max="10" width="10.28125" style="82" hidden="1" customWidth="1"/>
  </cols>
  <sheetData>
    <row r="1" spans="1:17" s="3" customFormat="1" ht="16.5">
      <c r="A1" s="203" t="s">
        <v>43</v>
      </c>
      <c r="B1" s="203"/>
      <c r="C1" s="203"/>
      <c r="D1" s="204" t="s">
        <v>44</v>
      </c>
      <c r="E1" s="204"/>
      <c r="F1" s="204"/>
      <c r="G1" s="204"/>
      <c r="H1" s="204"/>
      <c r="I1" s="74"/>
      <c r="J1" s="75"/>
      <c r="K1" s="1"/>
      <c r="L1" s="1"/>
      <c r="M1" s="1"/>
      <c r="N1" s="1"/>
      <c r="O1" s="1"/>
      <c r="P1" s="2"/>
      <c r="Q1" s="2"/>
    </row>
    <row r="2" spans="1:18" s="3" customFormat="1" ht="18.75">
      <c r="A2" s="205" t="s">
        <v>45</v>
      </c>
      <c r="B2" s="205"/>
      <c r="C2" s="205"/>
      <c r="D2" s="206" t="s">
        <v>46</v>
      </c>
      <c r="E2" s="206"/>
      <c r="F2" s="206"/>
      <c r="G2" s="206"/>
      <c r="H2" s="206"/>
      <c r="I2" s="76"/>
      <c r="J2" s="77"/>
      <c r="K2" s="4"/>
      <c r="L2" s="4"/>
      <c r="M2" s="4"/>
      <c r="N2" s="4"/>
      <c r="O2" s="4"/>
      <c r="P2" s="4"/>
      <c r="Q2" s="4"/>
      <c r="R2" s="4"/>
    </row>
    <row r="3" spans="1:17" s="3" customFormat="1" ht="18.75">
      <c r="A3" s="205" t="s">
        <v>47</v>
      </c>
      <c r="B3" s="205"/>
      <c r="C3" s="205"/>
      <c r="D3" s="2"/>
      <c r="E3" s="2"/>
      <c r="F3" s="60"/>
      <c r="G3" s="2"/>
      <c r="H3" s="2"/>
      <c r="I3" s="78"/>
      <c r="J3" s="79"/>
      <c r="K3" s="2"/>
      <c r="L3" s="6"/>
      <c r="M3" s="6"/>
      <c r="N3" s="6"/>
      <c r="O3" s="6"/>
      <c r="P3" s="5"/>
      <c r="Q3" s="2"/>
    </row>
    <row r="4" spans="1:17" s="3" customFormat="1" ht="16.5">
      <c r="A4" s="2"/>
      <c r="B4" s="2"/>
      <c r="C4" s="2"/>
      <c r="D4" s="2"/>
      <c r="E4" s="2"/>
      <c r="F4" s="60"/>
      <c r="G4" s="2"/>
      <c r="H4" s="2"/>
      <c r="I4" s="78"/>
      <c r="J4" s="80"/>
      <c r="K4" s="2"/>
      <c r="L4" s="5"/>
      <c r="M4" s="7"/>
      <c r="N4" s="5"/>
      <c r="O4" s="5"/>
      <c r="P4" s="5"/>
      <c r="Q4" s="2"/>
    </row>
    <row r="5" spans="1:9" ht="18" customHeight="1">
      <c r="A5" s="207" t="s">
        <v>304</v>
      </c>
      <c r="B5" s="207"/>
      <c r="C5" s="207"/>
      <c r="D5" s="207"/>
      <c r="E5" s="207"/>
      <c r="F5" s="207"/>
      <c r="G5" s="207"/>
      <c r="H5" s="207"/>
      <c r="I5" s="81"/>
    </row>
    <row r="6" spans="1:9" ht="18" customHeight="1">
      <c r="A6" s="199"/>
      <c r="B6" s="199"/>
      <c r="C6" s="199"/>
      <c r="D6" s="199"/>
      <c r="E6" s="199"/>
      <c r="F6" s="199"/>
      <c r="G6" s="199"/>
      <c r="H6" s="199"/>
      <c r="I6" s="81"/>
    </row>
    <row r="8" spans="1:10" ht="30.75" customHeight="1">
      <c r="A8" s="17" t="s">
        <v>48</v>
      </c>
      <c r="B8" s="17" t="s">
        <v>49</v>
      </c>
      <c r="C8" s="17" t="s">
        <v>50</v>
      </c>
      <c r="D8" s="17" t="s">
        <v>249</v>
      </c>
      <c r="E8" s="17" t="s">
        <v>51</v>
      </c>
      <c r="F8" s="61" t="s">
        <v>252</v>
      </c>
      <c r="G8" s="17" t="s">
        <v>237</v>
      </c>
      <c r="H8" s="17" t="s">
        <v>52</v>
      </c>
      <c r="I8" s="83" t="s">
        <v>53</v>
      </c>
      <c r="J8" s="84" t="s">
        <v>266</v>
      </c>
    </row>
    <row r="9" spans="1:10" ht="14.25">
      <c r="A9" s="52">
        <v>1</v>
      </c>
      <c r="B9" s="52">
        <v>2</v>
      </c>
      <c r="C9" s="52">
        <v>3</v>
      </c>
      <c r="D9" s="52">
        <v>4</v>
      </c>
      <c r="E9" s="52">
        <v>5</v>
      </c>
      <c r="F9" s="62">
        <v>6</v>
      </c>
      <c r="G9" s="52">
        <v>7</v>
      </c>
      <c r="H9" s="52">
        <v>8</v>
      </c>
      <c r="I9" s="85">
        <v>8</v>
      </c>
      <c r="J9" s="82">
        <v>9</v>
      </c>
    </row>
    <row r="10" spans="1:10" s="18" customFormat="1" ht="19.5" customHeight="1">
      <c r="A10" s="10">
        <v>2</v>
      </c>
      <c r="B10" s="10" t="s">
        <v>38</v>
      </c>
      <c r="C10" s="14" t="s">
        <v>188</v>
      </c>
      <c r="D10" s="14" t="s">
        <v>39</v>
      </c>
      <c r="E10" s="14" t="s">
        <v>61</v>
      </c>
      <c r="F10" s="63">
        <v>27878</v>
      </c>
      <c r="G10" s="12" t="s">
        <v>59</v>
      </c>
      <c r="H10" s="20"/>
      <c r="I10" s="59" t="s">
        <v>228</v>
      </c>
      <c r="J10" s="86">
        <f aca="true" ca="1" t="shared" si="0" ref="J10:J16">ROUND((TODAY()-F10)/365,0)</f>
        <v>46</v>
      </c>
    </row>
    <row r="11" spans="1:10" s="18" customFormat="1" ht="19.5" customHeight="1">
      <c r="A11" s="10">
        <v>4</v>
      </c>
      <c r="B11" s="10" t="s">
        <v>191</v>
      </c>
      <c r="C11" s="14" t="s">
        <v>188</v>
      </c>
      <c r="D11" s="14" t="s">
        <v>39</v>
      </c>
      <c r="E11" s="14" t="s">
        <v>63</v>
      </c>
      <c r="F11" s="63">
        <v>29266</v>
      </c>
      <c r="G11" s="12" t="s">
        <v>59</v>
      </c>
      <c r="H11" s="20"/>
      <c r="I11" s="59" t="s">
        <v>228</v>
      </c>
      <c r="J11" s="86">
        <f ca="1" t="shared" si="0"/>
        <v>43</v>
      </c>
    </row>
    <row r="12" spans="1:10" s="18" customFormat="1" ht="19.5" customHeight="1">
      <c r="A12" s="10">
        <v>2</v>
      </c>
      <c r="B12" s="11" t="s">
        <v>40</v>
      </c>
      <c r="C12" s="14"/>
      <c r="D12" s="14" t="s">
        <v>133</v>
      </c>
      <c r="E12" s="14" t="s">
        <v>61</v>
      </c>
      <c r="F12" s="193">
        <v>31303</v>
      </c>
      <c r="G12" s="12" t="s">
        <v>59</v>
      </c>
      <c r="H12" s="20"/>
      <c r="I12" s="59" t="s">
        <v>228</v>
      </c>
      <c r="J12" s="86">
        <f ca="1" t="shared" si="0"/>
        <v>37</v>
      </c>
    </row>
    <row r="13" spans="1:10" s="18" customFormat="1" ht="19.5" customHeight="1">
      <c r="A13" s="10">
        <v>1</v>
      </c>
      <c r="B13" s="11" t="s">
        <v>27</v>
      </c>
      <c r="C13" s="14" t="s">
        <v>60</v>
      </c>
      <c r="D13" s="14" t="s">
        <v>133</v>
      </c>
      <c r="E13" s="14" t="s">
        <v>61</v>
      </c>
      <c r="F13" s="63">
        <v>27885</v>
      </c>
      <c r="G13" s="12" t="s">
        <v>57</v>
      </c>
      <c r="H13" s="20"/>
      <c r="I13" s="59" t="s">
        <v>228</v>
      </c>
      <c r="J13" s="86">
        <f ca="1" t="shared" si="0"/>
        <v>46</v>
      </c>
    </row>
    <row r="14" spans="1:10" s="18" customFormat="1" ht="19.5" customHeight="1">
      <c r="A14" s="10">
        <v>2</v>
      </c>
      <c r="B14" s="11" t="s">
        <v>29</v>
      </c>
      <c r="C14" s="14"/>
      <c r="D14" s="14" t="s">
        <v>133</v>
      </c>
      <c r="E14" s="14" t="s">
        <v>61</v>
      </c>
      <c r="F14" s="63">
        <v>27446</v>
      </c>
      <c r="G14" s="12" t="s">
        <v>59</v>
      </c>
      <c r="H14" s="20"/>
      <c r="I14" s="59" t="s">
        <v>228</v>
      </c>
      <c r="J14" s="86">
        <f ca="1" t="shared" si="0"/>
        <v>48</v>
      </c>
    </row>
    <row r="15" spans="1:10" s="18" customFormat="1" ht="19.5" customHeight="1">
      <c r="A15" s="10">
        <v>2</v>
      </c>
      <c r="B15" s="11" t="s">
        <v>5</v>
      </c>
      <c r="C15" s="14"/>
      <c r="D15" s="14" t="s">
        <v>299</v>
      </c>
      <c r="E15" s="14" t="s">
        <v>63</v>
      </c>
      <c r="F15" s="63">
        <v>30696</v>
      </c>
      <c r="G15" s="12" t="s">
        <v>57</v>
      </c>
      <c r="H15" s="20"/>
      <c r="I15" s="59" t="s">
        <v>228</v>
      </c>
      <c r="J15" s="86">
        <f ca="1" t="shared" si="0"/>
        <v>39</v>
      </c>
    </row>
    <row r="16" spans="1:10" s="18" customFormat="1" ht="19.5" customHeight="1">
      <c r="A16" s="10">
        <v>1</v>
      </c>
      <c r="B16" s="11" t="s">
        <v>32</v>
      </c>
      <c r="C16" s="14"/>
      <c r="D16" s="14" t="s">
        <v>133</v>
      </c>
      <c r="E16" s="14" t="s">
        <v>61</v>
      </c>
      <c r="F16" s="63">
        <v>28156</v>
      </c>
      <c r="G16" s="12" t="s">
        <v>59</v>
      </c>
      <c r="H16" s="113" t="s">
        <v>298</v>
      </c>
      <c r="I16" s="59" t="s">
        <v>228</v>
      </c>
      <c r="J16" s="86">
        <f ca="1" t="shared" si="0"/>
        <v>46</v>
      </c>
    </row>
    <row r="17" spans="1:10" s="18" customFormat="1" ht="21" customHeight="1">
      <c r="A17" s="31"/>
      <c r="B17" s="32"/>
      <c r="C17" s="33"/>
      <c r="D17" s="34"/>
      <c r="E17" s="33"/>
      <c r="F17" s="35"/>
      <c r="G17" s="36"/>
      <c r="H17" s="37"/>
      <c r="I17" s="87"/>
      <c r="J17" s="86"/>
    </row>
    <row r="18" spans="1:10" s="18" customFormat="1" ht="15">
      <c r="A18" s="38"/>
      <c r="B18" s="212" t="s">
        <v>270</v>
      </c>
      <c r="C18" s="209"/>
      <c r="D18" s="212" t="s">
        <v>269</v>
      </c>
      <c r="E18" s="212"/>
      <c r="F18" s="39"/>
      <c r="G18" s="58" t="s">
        <v>50</v>
      </c>
      <c r="H18" s="58"/>
      <c r="I18" s="88"/>
      <c r="J18" s="86"/>
    </row>
    <row r="19" spans="1:15" s="18" customFormat="1" ht="15">
      <c r="A19" s="38"/>
      <c r="B19" s="40" t="s">
        <v>56</v>
      </c>
      <c r="C19" s="41">
        <f>COUNTIF($E$10:$E$16,"PGS.TS")</f>
        <v>0</v>
      </c>
      <c r="D19" s="40" t="s">
        <v>56</v>
      </c>
      <c r="E19" s="41">
        <f>COUNTIF($E$10:$E$16,"PGS.TS")</f>
        <v>0</v>
      </c>
      <c r="F19" s="39"/>
      <c r="G19" s="40" t="s">
        <v>55</v>
      </c>
      <c r="H19" s="41">
        <f>COUNTIF($C$10:$C$16,"GVC")</f>
        <v>0</v>
      </c>
      <c r="I19" s="88">
        <f>COUNTIF($C$10:$C$16,"GVC")</f>
        <v>0</v>
      </c>
      <c r="J19" s="89"/>
      <c r="K19" s="42"/>
      <c r="L19" s="43"/>
      <c r="M19" s="43"/>
      <c r="N19" s="43"/>
      <c r="O19" s="43"/>
    </row>
    <row r="20" spans="1:15" s="18" customFormat="1" ht="15">
      <c r="A20" s="38"/>
      <c r="B20" s="40" t="s">
        <v>58</v>
      </c>
      <c r="C20" s="41">
        <f>COUNTIF($E$10:$E$16,"TS")</f>
        <v>0</v>
      </c>
      <c r="D20" s="40" t="s">
        <v>58</v>
      </c>
      <c r="E20" s="41">
        <f>COUNTIF($E$10:$E$16,"TS")</f>
        <v>0</v>
      </c>
      <c r="F20" s="39"/>
      <c r="G20" s="40" t="s">
        <v>60</v>
      </c>
      <c r="H20" s="41">
        <f>COUNTIF($C$10:$C$16,"GV")</f>
        <v>1</v>
      </c>
      <c r="I20" s="88">
        <f>COUNTIF($C$10:$C$16,"GV")</f>
        <v>1</v>
      </c>
      <c r="J20" s="89"/>
      <c r="K20" s="42"/>
      <c r="L20" s="43"/>
      <c r="M20" s="43"/>
      <c r="N20" s="43"/>
      <c r="O20" s="43"/>
    </row>
    <row r="21" spans="1:15" s="18" customFormat="1" ht="15">
      <c r="A21" s="38"/>
      <c r="B21" s="40" t="s">
        <v>91</v>
      </c>
      <c r="C21" s="41">
        <f>COUNTIF($E$10:$E$16,"NCS")</f>
        <v>0</v>
      </c>
      <c r="D21" s="40" t="s">
        <v>91</v>
      </c>
      <c r="E21" s="41">
        <f>COUNTIF($E$10:$E$16,"NCS")</f>
        <v>0</v>
      </c>
      <c r="F21" s="39"/>
      <c r="G21" s="40" t="s">
        <v>188</v>
      </c>
      <c r="H21" s="41">
        <f>COUNTIF($C$10:$C$16,"GVMN")</f>
        <v>2</v>
      </c>
      <c r="I21" s="88">
        <f>COUNTIF($C$10:$C$18,"GVMN")</f>
        <v>2</v>
      </c>
      <c r="J21" s="89"/>
      <c r="K21" s="42"/>
      <c r="L21" s="43"/>
      <c r="M21" s="43"/>
      <c r="N21" s="43"/>
      <c r="O21" s="43"/>
    </row>
    <row r="22" spans="1:15" s="18" customFormat="1" ht="15">
      <c r="A22" s="38"/>
      <c r="B22" s="40" t="s">
        <v>61</v>
      </c>
      <c r="C22" s="41">
        <f>COUNTIF($A$10:$H$16,"THS")</f>
        <v>5</v>
      </c>
      <c r="D22" s="40" t="s">
        <v>61</v>
      </c>
      <c r="E22" s="41">
        <f>COUNTIF($A$10:$H$16,"THS")</f>
        <v>5</v>
      </c>
      <c r="F22" s="39"/>
      <c r="G22" s="44" t="s">
        <v>214</v>
      </c>
      <c r="H22" s="44">
        <f>SUM(H19:H21)</f>
        <v>3</v>
      </c>
      <c r="I22" s="45">
        <f>SUM(I19:I21)</f>
        <v>3</v>
      </c>
      <c r="J22" s="89"/>
      <c r="K22" s="42"/>
      <c r="L22" s="43"/>
      <c r="M22" s="43"/>
      <c r="N22" s="43"/>
      <c r="O22" s="43"/>
    </row>
    <row r="23" spans="1:15" s="18" customFormat="1" ht="15">
      <c r="A23" s="38"/>
      <c r="B23" s="40" t="s">
        <v>69</v>
      </c>
      <c r="C23" s="41">
        <f>COUNTIF($E$10:$E$16,"CH")</f>
        <v>0</v>
      </c>
      <c r="D23" s="40" t="s">
        <v>69</v>
      </c>
      <c r="E23" s="41">
        <f>COUNTIF($E$10:$E$16,"CH")</f>
        <v>0</v>
      </c>
      <c r="F23" s="39"/>
      <c r="H23" s="42"/>
      <c r="I23" s="90"/>
      <c r="J23" s="89"/>
      <c r="K23" s="42"/>
      <c r="L23" s="43"/>
      <c r="M23" s="43"/>
      <c r="N23" s="43"/>
      <c r="O23" s="43"/>
    </row>
    <row r="24" spans="1:15" s="18" customFormat="1" ht="15">
      <c r="A24" s="38"/>
      <c r="B24" s="40" t="s">
        <v>63</v>
      </c>
      <c r="C24" s="41">
        <f>COUNTIF($E$10:$E$16,"CN")</f>
        <v>2</v>
      </c>
      <c r="D24" s="40" t="s">
        <v>63</v>
      </c>
      <c r="E24" s="41">
        <f>COUNTIF($E$10:$E$16,"CN")</f>
        <v>2</v>
      </c>
      <c r="F24" s="39"/>
      <c r="H24" s="42"/>
      <c r="I24" s="91"/>
      <c r="J24" s="89"/>
      <c r="K24" s="42"/>
      <c r="L24" s="43"/>
      <c r="M24" s="43"/>
      <c r="N24" s="43"/>
      <c r="O24" s="43"/>
    </row>
    <row r="25" spans="1:15" s="18" customFormat="1" ht="15">
      <c r="A25" s="38"/>
      <c r="B25" s="40" t="s">
        <v>74</v>
      </c>
      <c r="C25" s="41">
        <f>COUNTIF($E$10:$E$16,"CĐ")</f>
        <v>0</v>
      </c>
      <c r="D25" s="40" t="s">
        <v>74</v>
      </c>
      <c r="E25" s="41">
        <f>COUNTIF($E$10:$E$16,"CĐ")</f>
        <v>0</v>
      </c>
      <c r="F25" s="39"/>
      <c r="G25" s="46" t="s">
        <v>228</v>
      </c>
      <c r="H25" s="47"/>
      <c r="I25" s="88">
        <f>COUNTIF($I$10:$I$16,"BC")</f>
        <v>7</v>
      </c>
      <c r="J25" s="89"/>
      <c r="K25" s="42"/>
      <c r="L25" s="43"/>
      <c r="M25" s="48"/>
      <c r="N25" s="42"/>
      <c r="O25" s="43"/>
    </row>
    <row r="26" spans="1:15" s="18" customFormat="1" ht="15">
      <c r="A26" s="38"/>
      <c r="B26" s="40" t="s">
        <v>114</v>
      </c>
      <c r="C26" s="41">
        <f>COUNTIF($E$10:$E$16,"TC")</f>
        <v>0</v>
      </c>
      <c r="D26" s="40" t="s">
        <v>114</v>
      </c>
      <c r="E26" s="41">
        <f>COUNTIF($E$10:$E$16,"TC")</f>
        <v>0</v>
      </c>
      <c r="F26" s="39"/>
      <c r="G26" s="46" t="s">
        <v>236</v>
      </c>
      <c r="H26" s="47"/>
      <c r="I26" s="88">
        <f>COUNTIF($I$10:$I$16,"HĐKXĐTH")</f>
        <v>0</v>
      </c>
      <c r="J26" s="89"/>
      <c r="K26" s="42"/>
      <c r="L26" s="43"/>
      <c r="M26" s="48"/>
      <c r="N26" s="42"/>
      <c r="O26" s="43"/>
    </row>
    <row r="27" spans="1:15" s="18" customFormat="1" ht="15">
      <c r="A27" s="38"/>
      <c r="B27" s="40" t="s">
        <v>233</v>
      </c>
      <c r="C27" s="41">
        <f>COUNTIF($E$10:$E$16,"PT")</f>
        <v>0</v>
      </c>
      <c r="D27" s="40" t="s">
        <v>233</v>
      </c>
      <c r="E27" s="41">
        <f>COUNTIF($E$10:$E$16,"PT")</f>
        <v>0</v>
      </c>
      <c r="F27" s="39"/>
      <c r="G27" s="46" t="s">
        <v>229</v>
      </c>
      <c r="H27" s="47"/>
      <c r="I27" s="88">
        <f>COUNTIF($I$10:$I$16,"HĐCTH")</f>
        <v>0</v>
      </c>
      <c r="J27" s="89"/>
      <c r="K27" s="42"/>
      <c r="L27" s="43"/>
      <c r="M27" s="48"/>
      <c r="N27" s="42"/>
      <c r="O27" s="43"/>
    </row>
    <row r="28" spans="1:15" s="18" customFormat="1" ht="15">
      <c r="A28" s="38"/>
      <c r="B28" s="40" t="s">
        <v>57</v>
      </c>
      <c r="C28" s="41">
        <f>COUNTIF($G$10:$G$16,"Nam")</f>
        <v>2</v>
      </c>
      <c r="D28" s="40" t="s">
        <v>57</v>
      </c>
      <c r="E28" s="41">
        <f>COUNTIF($G$10:$G$16,"Nam")</f>
        <v>2</v>
      </c>
      <c r="F28" s="39"/>
      <c r="G28" s="46" t="s">
        <v>235</v>
      </c>
      <c r="H28" s="50"/>
      <c r="I28" s="88">
        <f>COUNTIF($I$10:$I$16,"HĐNĐ68")</f>
        <v>0</v>
      </c>
      <c r="J28" s="89"/>
      <c r="K28" s="43"/>
      <c r="L28" s="43"/>
      <c r="M28" s="48"/>
      <c r="N28" s="42"/>
      <c r="O28" s="43"/>
    </row>
    <row r="29" spans="1:15" s="18" customFormat="1" ht="15">
      <c r="A29" s="38"/>
      <c r="B29" s="40" t="s">
        <v>59</v>
      </c>
      <c r="C29" s="41">
        <f>COUNTIF($G$10:$G$16,"NỮ")</f>
        <v>5</v>
      </c>
      <c r="D29" s="40" t="s">
        <v>59</v>
      </c>
      <c r="E29" s="41">
        <f>COUNTIF($G$10:$G$16,"NỮ")</f>
        <v>5</v>
      </c>
      <c r="F29" s="39"/>
      <c r="G29" s="44" t="s">
        <v>214</v>
      </c>
      <c r="H29" s="50"/>
      <c r="I29" s="51">
        <f>SUM(I25:I28)</f>
        <v>7</v>
      </c>
      <c r="J29" s="92"/>
      <c r="K29" s="43"/>
      <c r="L29" s="43"/>
      <c r="M29" s="48"/>
      <c r="N29" s="42"/>
      <c r="O29" s="43"/>
    </row>
    <row r="30" spans="1:15" s="18" customFormat="1" ht="15">
      <c r="A30" s="38"/>
      <c r="B30" s="44" t="s">
        <v>214</v>
      </c>
      <c r="C30" s="45">
        <f>SUM($E$19:$E$27)</f>
        <v>7</v>
      </c>
      <c r="D30" s="44" t="s">
        <v>214</v>
      </c>
      <c r="E30" s="45">
        <f>SUM($E$19:$E$27)</f>
        <v>7</v>
      </c>
      <c r="F30" s="39"/>
      <c r="H30" s="43"/>
      <c r="I30" s="91"/>
      <c r="J30" s="92"/>
      <c r="K30" s="43"/>
      <c r="L30" s="43"/>
      <c r="M30" s="48"/>
      <c r="N30" s="42"/>
      <c r="O30" s="43"/>
    </row>
    <row r="31" spans="1:15" s="18" customFormat="1" ht="15">
      <c r="A31" s="38"/>
      <c r="B31" s="96"/>
      <c r="C31" s="97"/>
      <c r="D31" s="96"/>
      <c r="E31" s="97"/>
      <c r="F31" s="39"/>
      <c r="H31" s="43"/>
      <c r="I31" s="91"/>
      <c r="J31" s="92"/>
      <c r="K31" s="43"/>
      <c r="L31" s="43"/>
      <c r="M31" s="48"/>
      <c r="N31" s="42"/>
      <c r="O31" s="43"/>
    </row>
    <row r="32" spans="1:15" s="18" customFormat="1" ht="15">
      <c r="A32" s="38"/>
      <c r="C32" s="49"/>
      <c r="D32" s="49"/>
      <c r="F32" s="39"/>
      <c r="H32" s="43"/>
      <c r="I32" s="91"/>
      <c r="J32" s="92"/>
      <c r="K32" s="43"/>
      <c r="L32" s="43"/>
      <c r="M32" s="48"/>
      <c r="N32" s="42"/>
      <c r="O32" s="43"/>
    </row>
    <row r="33" spans="1:15" s="18" customFormat="1" ht="15">
      <c r="A33" s="38"/>
      <c r="B33" s="208" t="s">
        <v>263</v>
      </c>
      <c r="C33" s="209"/>
      <c r="D33" s="208" t="s">
        <v>265</v>
      </c>
      <c r="E33" s="209"/>
      <c r="F33" s="208" t="s">
        <v>264</v>
      </c>
      <c r="G33" s="209"/>
      <c r="H33" s="43"/>
      <c r="I33" s="91"/>
      <c r="J33" s="92"/>
      <c r="K33" s="43"/>
      <c r="L33" s="43"/>
      <c r="M33" s="48"/>
      <c r="N33" s="42"/>
      <c r="O33" s="43"/>
    </row>
    <row r="34" spans="1:15" s="18" customFormat="1" ht="15">
      <c r="A34" s="38"/>
      <c r="B34" s="53" t="s">
        <v>255</v>
      </c>
      <c r="C34" s="54">
        <f>COUNTIF($J$10:$J$16,"&gt;=55")</f>
        <v>0</v>
      </c>
      <c r="D34" s="53" t="s">
        <v>255</v>
      </c>
      <c r="E34" s="54">
        <f>_xlfn.COUNTIFS($G$10:$G$16,"Nam",$J$10:$J$16,"&gt;=55")</f>
        <v>0</v>
      </c>
      <c r="F34" s="53" t="s">
        <v>255</v>
      </c>
      <c r="G34" s="54">
        <f>C34-E34</f>
        <v>0</v>
      </c>
      <c r="H34" s="43"/>
      <c r="I34" s="91"/>
      <c r="J34" s="92"/>
      <c r="K34" s="43"/>
      <c r="L34" s="43"/>
      <c r="M34" s="48"/>
      <c r="N34" s="42"/>
      <c r="O34" s="43"/>
    </row>
    <row r="35" spans="1:15" s="18" customFormat="1" ht="15">
      <c r="A35" s="38"/>
      <c r="B35" s="53" t="s">
        <v>256</v>
      </c>
      <c r="C35" s="54">
        <f>COUNTIF($J$10:$J$16,"&gt;=50")-COUNTIF($J$10:$J$16,"&gt;=55")</f>
        <v>0</v>
      </c>
      <c r="D35" s="53" t="s">
        <v>256</v>
      </c>
      <c r="E35" s="54">
        <f>_xlfn.COUNTIFS($G$10:$G$16,"Nam",$J$10:$J$16,"&gt;=50")-_xlfn.COUNTIFS($G$10:$G$16,"Nam",$J$10:$J$16,"&gt;=55")</f>
        <v>0</v>
      </c>
      <c r="F35" s="53" t="s">
        <v>256</v>
      </c>
      <c r="G35" s="54">
        <f aca="true" t="shared" si="1" ref="G35:G40">C35-E35</f>
        <v>0</v>
      </c>
      <c r="H35" s="43"/>
      <c r="I35" s="91"/>
      <c r="J35" s="92"/>
      <c r="K35" s="43"/>
      <c r="L35" s="43"/>
      <c r="M35" s="48"/>
      <c r="N35" s="42"/>
      <c r="O35" s="43"/>
    </row>
    <row r="36" spans="1:15" s="18" customFormat="1" ht="15">
      <c r="A36" s="38"/>
      <c r="B36" s="53" t="s">
        <v>257</v>
      </c>
      <c r="C36" s="54">
        <f>COUNTIF($J$10:$J$16,"&gt;=45")-COUNTIF($J$10:$J$16,"&gt;=50")</f>
        <v>4</v>
      </c>
      <c r="D36" s="53" t="s">
        <v>257</v>
      </c>
      <c r="E36" s="54">
        <f>_xlfn.COUNTIFS($G$10:$G$16,"Nam",$J$10:$J$16,"&gt;=45")-_xlfn.COUNTIFS($G$10:$G$16,"Nam",$J$10:$J$16,"&gt;=50")</f>
        <v>1</v>
      </c>
      <c r="F36" s="53" t="s">
        <v>257</v>
      </c>
      <c r="G36" s="54">
        <f t="shared" si="1"/>
        <v>3</v>
      </c>
      <c r="H36" s="43"/>
      <c r="I36" s="91"/>
      <c r="J36" s="92"/>
      <c r="K36" s="43"/>
      <c r="L36" s="43"/>
      <c r="M36" s="48"/>
      <c r="N36" s="42"/>
      <c r="O36" s="43"/>
    </row>
    <row r="37" spans="1:15" s="18" customFormat="1" ht="15">
      <c r="A37" s="38"/>
      <c r="B37" s="53" t="s">
        <v>258</v>
      </c>
      <c r="C37" s="54">
        <f>COUNTIF($J$10:$J$16,"&gt;=40")-COUNTIF($J$10:$J$16,"&gt;=45")</f>
        <v>1</v>
      </c>
      <c r="D37" s="53" t="s">
        <v>258</v>
      </c>
      <c r="E37" s="54">
        <f>_xlfn.COUNTIFS($G$10:$G$16,"Nam",$J$10:$J$16,"&gt;=40")-_xlfn.COUNTIFS($G$10:$G$16,"Nam",$J$10:$J$16,"&gt;=45")</f>
        <v>0</v>
      </c>
      <c r="F37" s="53" t="s">
        <v>258</v>
      </c>
      <c r="G37" s="54">
        <f t="shared" si="1"/>
        <v>1</v>
      </c>
      <c r="H37" s="43"/>
      <c r="I37" s="91"/>
      <c r="J37" s="92"/>
      <c r="K37" s="43"/>
      <c r="L37" s="43"/>
      <c r="M37" s="48"/>
      <c r="N37" s="42"/>
      <c r="O37" s="43"/>
    </row>
    <row r="38" spans="1:15" s="18" customFormat="1" ht="15">
      <c r="A38" s="38"/>
      <c r="B38" s="53" t="s">
        <v>259</v>
      </c>
      <c r="C38" s="54">
        <f>COUNTIF($J$10:$J$16,"&gt;=35")-COUNTIF($J$10:$J$16,"&gt;=40")</f>
        <v>2</v>
      </c>
      <c r="D38" s="53" t="s">
        <v>259</v>
      </c>
      <c r="E38" s="54">
        <f>_xlfn.COUNTIFS($G$10:$G$16,"Nam",$J$10:$J$16,"&gt;=35")-_xlfn.COUNTIFS($G$10:$G$16,"Nam",$J$10:$J$16,"&gt;=40")</f>
        <v>1</v>
      </c>
      <c r="F38" s="53" t="s">
        <v>259</v>
      </c>
      <c r="G38" s="54">
        <f t="shared" si="1"/>
        <v>1</v>
      </c>
      <c r="H38" s="43"/>
      <c r="I38" s="91"/>
      <c r="J38" s="92"/>
      <c r="K38" s="43"/>
      <c r="L38" s="43"/>
      <c r="M38" s="48"/>
      <c r="N38" s="42"/>
      <c r="O38" s="43"/>
    </row>
    <row r="39" spans="1:15" s="18" customFormat="1" ht="15">
      <c r="A39" s="38"/>
      <c r="B39" s="53" t="s">
        <v>260</v>
      </c>
      <c r="C39" s="54">
        <f>COUNTIF($J$10:$J$16,"&gt;=30")-COUNTIF($J$10:$J$16,"&gt;=35")</f>
        <v>0</v>
      </c>
      <c r="D39" s="53" t="s">
        <v>260</v>
      </c>
      <c r="E39" s="54">
        <f>_xlfn.COUNTIFS($G$10:$G$16,"Nam",$J$10:$J$16,"&gt;=30")-_xlfn.COUNTIFS($G$10:$G$16,"Nam",$J$10:$J$16,"&gt;=35")</f>
        <v>0</v>
      </c>
      <c r="F39" s="53" t="s">
        <v>260</v>
      </c>
      <c r="G39" s="54">
        <f t="shared" si="1"/>
        <v>0</v>
      </c>
      <c r="H39" s="43"/>
      <c r="I39" s="91"/>
      <c r="J39" s="92"/>
      <c r="K39" s="43"/>
      <c r="L39" s="43"/>
      <c r="M39" s="48"/>
      <c r="N39" s="42"/>
      <c r="O39" s="43"/>
    </row>
    <row r="40" spans="1:15" s="18" customFormat="1" ht="15">
      <c r="A40" s="38"/>
      <c r="B40" s="53" t="s">
        <v>261</v>
      </c>
      <c r="C40" s="54">
        <f>COUNTIF($J$10:$J$16,"&gt;=20")-COUNTIF($J$10:$J$16,"&gt;=30")</f>
        <v>0</v>
      </c>
      <c r="D40" s="53" t="s">
        <v>261</v>
      </c>
      <c r="E40" s="54">
        <f>_xlfn.COUNTIFS($G$10:$G$16,"Nam",$J$10:$J$16,"&gt;=20")-_xlfn.COUNTIFS($G$10:$G$16,"Nam",$J$10:$J$16,"&gt;=30")</f>
        <v>0</v>
      </c>
      <c r="F40" s="53" t="s">
        <v>261</v>
      </c>
      <c r="G40" s="54">
        <f t="shared" si="1"/>
        <v>0</v>
      </c>
      <c r="H40" s="43"/>
      <c r="I40" s="91"/>
      <c r="J40" s="92"/>
      <c r="K40" s="43"/>
      <c r="L40" s="43"/>
      <c r="M40" s="48"/>
      <c r="N40" s="42"/>
      <c r="O40" s="43"/>
    </row>
    <row r="41" spans="1:15" s="18" customFormat="1" ht="15">
      <c r="A41" s="38"/>
      <c r="B41" s="55" t="s">
        <v>262</v>
      </c>
      <c r="C41" s="99">
        <f>SUM(C34:C40)</f>
        <v>7</v>
      </c>
      <c r="D41" s="55" t="s">
        <v>262</v>
      </c>
      <c r="E41" s="99">
        <f>SUM(E34:E40)</f>
        <v>2</v>
      </c>
      <c r="F41" s="55" t="s">
        <v>262</v>
      </c>
      <c r="G41" s="99">
        <f>SUM(G34:G40)</f>
        <v>5</v>
      </c>
      <c r="H41" s="43"/>
      <c r="I41" s="91"/>
      <c r="J41" s="92"/>
      <c r="K41" s="43"/>
      <c r="L41" s="43"/>
      <c r="M41" s="48"/>
      <c r="N41" s="42"/>
      <c r="O41" s="43"/>
    </row>
    <row r="42" spans="1:15" s="18" customFormat="1" ht="15">
      <c r="A42" s="38"/>
      <c r="B42" s="53"/>
      <c r="C42" s="57"/>
      <c r="D42" s="57"/>
      <c r="E42" s="210">
        <f>E41+G41</f>
        <v>7</v>
      </c>
      <c r="F42" s="211"/>
      <c r="G42" s="211"/>
      <c r="H42" s="43"/>
      <c r="I42" s="91"/>
      <c r="J42" s="92"/>
      <c r="K42" s="43"/>
      <c r="L42" s="43"/>
      <c r="M42" s="48"/>
      <c r="N42" s="42"/>
      <c r="O42" s="43"/>
    </row>
    <row r="43" spans="1:15" s="18" customFormat="1" ht="15">
      <c r="A43" s="38"/>
      <c r="C43" s="49"/>
      <c r="D43" s="49"/>
      <c r="F43" s="39"/>
      <c r="H43" s="43"/>
      <c r="I43" s="91"/>
      <c r="J43" s="92"/>
      <c r="K43" s="43"/>
      <c r="L43" s="43"/>
      <c r="M43" s="48"/>
      <c r="N43" s="42"/>
      <c r="O43" s="43"/>
    </row>
    <row r="44" spans="1:15" s="18" customFormat="1" ht="15">
      <c r="A44" s="38"/>
      <c r="C44" s="49"/>
      <c r="D44" s="49"/>
      <c r="F44" s="39"/>
      <c r="H44" s="43"/>
      <c r="I44" s="91"/>
      <c r="J44" s="92"/>
      <c r="K44" s="43"/>
      <c r="L44" s="43"/>
      <c r="M44" s="48"/>
      <c r="N44" s="42"/>
      <c r="O44" s="43"/>
    </row>
    <row r="45" spans="1:15" ht="18.75">
      <c r="A45" s="73" t="s">
        <v>292</v>
      </c>
      <c r="H45" s="13"/>
      <c r="I45" s="93"/>
      <c r="J45" s="94"/>
      <c r="K45" s="13"/>
      <c r="L45" s="13"/>
      <c r="M45" s="16"/>
      <c r="N45" s="15"/>
      <c r="O45" s="13"/>
    </row>
    <row r="46" spans="1:10" s="18" customFormat="1" ht="19.5" customHeight="1">
      <c r="A46" s="10">
        <v>1</v>
      </c>
      <c r="B46" s="28" t="s">
        <v>244</v>
      </c>
      <c r="C46" s="29" t="s">
        <v>287</v>
      </c>
      <c r="D46" s="30"/>
      <c r="E46" s="29" t="s">
        <v>233</v>
      </c>
      <c r="F46" s="64"/>
      <c r="G46" s="12" t="s">
        <v>57</v>
      </c>
      <c r="H46" s="20"/>
      <c r="I46" s="59" t="s">
        <v>229</v>
      </c>
      <c r="J46" s="86">
        <f ca="1">ROUND((TODAY()-F46)/365,0)</f>
        <v>123</v>
      </c>
    </row>
    <row r="47" spans="1:10" s="18" customFormat="1" ht="19.5" customHeight="1">
      <c r="A47" s="10">
        <v>2</v>
      </c>
      <c r="B47" s="11" t="s">
        <v>285</v>
      </c>
      <c r="C47" s="14" t="s">
        <v>288</v>
      </c>
      <c r="D47" s="23"/>
      <c r="E47" s="14" t="s">
        <v>63</v>
      </c>
      <c r="F47" s="63"/>
      <c r="G47" s="12" t="s">
        <v>59</v>
      </c>
      <c r="H47" s="20"/>
      <c r="I47" s="59" t="s">
        <v>229</v>
      </c>
      <c r="J47" s="86">
        <f ca="1">ROUND((TODAY()-F47)/365,0)</f>
        <v>123</v>
      </c>
    </row>
    <row r="48" spans="1:10" s="18" customFormat="1" ht="19.5" customHeight="1">
      <c r="A48" s="10">
        <v>3</v>
      </c>
      <c r="B48" s="28" t="s">
        <v>7</v>
      </c>
      <c r="C48" s="29" t="s">
        <v>288</v>
      </c>
      <c r="D48" s="30"/>
      <c r="E48" s="29" t="s">
        <v>114</v>
      </c>
      <c r="F48" s="64"/>
      <c r="G48" s="12" t="s">
        <v>59</v>
      </c>
      <c r="H48" s="20"/>
      <c r="I48" s="59" t="s">
        <v>229</v>
      </c>
      <c r="J48" s="86">
        <f ca="1">ROUND((TODAY()-F48)/365,0)</f>
        <v>123</v>
      </c>
    </row>
    <row r="49" spans="1:10" s="18" customFormat="1" ht="19.5" customHeight="1">
      <c r="A49" s="10">
        <v>4</v>
      </c>
      <c r="B49" s="28" t="s">
        <v>243</v>
      </c>
      <c r="C49" s="14" t="s">
        <v>289</v>
      </c>
      <c r="D49" s="23"/>
      <c r="E49" s="14" t="s">
        <v>63</v>
      </c>
      <c r="F49" s="63"/>
      <c r="G49" s="12" t="s">
        <v>59</v>
      </c>
      <c r="H49" s="20"/>
      <c r="I49" s="59" t="s">
        <v>228</v>
      </c>
      <c r="J49" s="86">
        <f aca="true" ca="1" t="shared" si="2" ref="J49:J56">ROUND((TODAY()-F49)/365,0)</f>
        <v>123</v>
      </c>
    </row>
    <row r="50" spans="1:10" s="18" customFormat="1" ht="19.5" customHeight="1">
      <c r="A50" s="10">
        <v>5</v>
      </c>
      <c r="B50" s="11" t="s">
        <v>246</v>
      </c>
      <c r="C50" s="14" t="s">
        <v>290</v>
      </c>
      <c r="D50" s="23"/>
      <c r="E50" s="14" t="s">
        <v>233</v>
      </c>
      <c r="F50" s="63"/>
      <c r="G50" s="12" t="s">
        <v>59</v>
      </c>
      <c r="H50" s="20"/>
      <c r="I50" s="59" t="s">
        <v>229</v>
      </c>
      <c r="J50" s="86">
        <f ca="1" t="shared" si="2"/>
        <v>123</v>
      </c>
    </row>
    <row r="51" spans="1:10" s="18" customFormat="1" ht="19.5" customHeight="1">
      <c r="A51" s="10">
        <v>6</v>
      </c>
      <c r="B51" s="28" t="s">
        <v>245</v>
      </c>
      <c r="C51" s="29" t="s">
        <v>290</v>
      </c>
      <c r="D51" s="30"/>
      <c r="E51" s="14" t="s">
        <v>233</v>
      </c>
      <c r="F51" s="64"/>
      <c r="G51" s="12" t="s">
        <v>59</v>
      </c>
      <c r="H51" s="20"/>
      <c r="I51" s="59" t="s">
        <v>229</v>
      </c>
      <c r="J51" s="86">
        <f ca="1" t="shared" si="2"/>
        <v>123</v>
      </c>
    </row>
    <row r="52" spans="1:10" s="18" customFormat="1" ht="19.5" customHeight="1">
      <c r="A52" s="10">
        <v>7</v>
      </c>
      <c r="B52" s="11" t="s">
        <v>186</v>
      </c>
      <c r="C52" s="14" t="s">
        <v>291</v>
      </c>
      <c r="D52" s="23"/>
      <c r="E52" s="14" t="s">
        <v>233</v>
      </c>
      <c r="F52" s="63"/>
      <c r="G52" s="12" t="s">
        <v>59</v>
      </c>
      <c r="H52" s="20"/>
      <c r="I52" s="59" t="s">
        <v>229</v>
      </c>
      <c r="J52" s="86">
        <f ca="1" t="shared" si="2"/>
        <v>123</v>
      </c>
    </row>
    <row r="53" spans="1:10" s="18" customFormat="1" ht="19.5" customHeight="1">
      <c r="A53" s="10">
        <v>8</v>
      </c>
      <c r="B53" s="28" t="s">
        <v>247</v>
      </c>
      <c r="C53" s="14" t="s">
        <v>291</v>
      </c>
      <c r="D53" s="30"/>
      <c r="E53" s="14" t="s">
        <v>233</v>
      </c>
      <c r="F53" s="64"/>
      <c r="G53" s="12" t="s">
        <v>59</v>
      </c>
      <c r="H53" s="20"/>
      <c r="I53" s="59" t="s">
        <v>229</v>
      </c>
      <c r="J53" s="86">
        <f ca="1">ROUND((TODAY()-F53)/365,0)</f>
        <v>123</v>
      </c>
    </row>
    <row r="54" spans="1:10" s="18" customFormat="1" ht="19.5" customHeight="1">
      <c r="A54" s="10">
        <v>9</v>
      </c>
      <c r="B54" s="28" t="s">
        <v>248</v>
      </c>
      <c r="C54" s="14" t="s">
        <v>291</v>
      </c>
      <c r="D54" s="30"/>
      <c r="E54" s="14" t="s">
        <v>233</v>
      </c>
      <c r="F54" s="64"/>
      <c r="G54" s="12" t="s">
        <v>59</v>
      </c>
      <c r="H54" s="20"/>
      <c r="I54" s="59" t="s">
        <v>229</v>
      </c>
      <c r="J54" s="86">
        <f ca="1">ROUND((TODAY()-F54)/365,0)</f>
        <v>123</v>
      </c>
    </row>
    <row r="55" spans="1:10" s="18" customFormat="1" ht="19.5" customHeight="1">
      <c r="A55" s="10">
        <v>10</v>
      </c>
      <c r="B55" s="28" t="s">
        <v>286</v>
      </c>
      <c r="C55" s="14" t="s">
        <v>291</v>
      </c>
      <c r="D55" s="30"/>
      <c r="E55" s="14" t="s">
        <v>233</v>
      </c>
      <c r="F55" s="64"/>
      <c r="G55" s="12" t="s">
        <v>57</v>
      </c>
      <c r="H55" s="20"/>
      <c r="I55" s="59" t="s">
        <v>229</v>
      </c>
      <c r="J55" s="86">
        <f ca="1" t="shared" si="2"/>
        <v>123</v>
      </c>
    </row>
    <row r="56" spans="1:10" s="18" customFormat="1" ht="19.5" customHeight="1">
      <c r="A56" s="10">
        <v>11</v>
      </c>
      <c r="B56" s="28"/>
      <c r="C56" s="29"/>
      <c r="D56" s="30"/>
      <c r="E56" s="14"/>
      <c r="F56" s="64"/>
      <c r="G56" s="12"/>
      <c r="H56" s="20"/>
      <c r="I56" s="59" t="s">
        <v>229</v>
      </c>
      <c r="J56" s="86">
        <f ca="1" t="shared" si="2"/>
        <v>123</v>
      </c>
    </row>
    <row r="57" spans="8:15" ht="14.25">
      <c r="H57" s="13"/>
      <c r="I57" s="93"/>
      <c r="J57" s="94"/>
      <c r="K57" s="13"/>
      <c r="L57" s="13"/>
      <c r="M57" s="16"/>
      <c r="N57" s="15"/>
      <c r="O57" s="13"/>
    </row>
    <row r="58" spans="8:15" ht="14.25">
      <c r="H58" s="13"/>
      <c r="I58" s="93"/>
      <c r="J58" s="94"/>
      <c r="K58" s="13"/>
      <c r="L58" s="13"/>
      <c r="M58" s="16"/>
      <c r="N58" s="15"/>
      <c r="O58" s="13"/>
    </row>
    <row r="59" spans="8:15" ht="14.25">
      <c r="H59" s="13"/>
      <c r="I59" s="93"/>
      <c r="J59" s="94"/>
      <c r="K59" s="13"/>
      <c r="L59" s="13"/>
      <c r="M59" s="16"/>
      <c r="N59" s="15"/>
      <c r="O59" s="13"/>
    </row>
    <row r="60" spans="8:15" ht="14.25">
      <c r="H60" s="13"/>
      <c r="I60" s="93"/>
      <c r="J60" s="94"/>
      <c r="K60" s="13"/>
      <c r="L60" s="13"/>
      <c r="M60" s="16"/>
      <c r="N60" s="15"/>
      <c r="O60" s="13"/>
    </row>
    <row r="61" spans="8:15" ht="14.25">
      <c r="H61" s="13"/>
      <c r="I61" s="93"/>
      <c r="J61" s="94"/>
      <c r="K61" s="13"/>
      <c r="L61" s="13"/>
      <c r="M61" s="16"/>
      <c r="N61" s="15"/>
      <c r="O61" s="13"/>
    </row>
    <row r="62" spans="8:15" ht="14.25">
      <c r="H62" s="13"/>
      <c r="I62" s="93"/>
      <c r="J62" s="94"/>
      <c r="K62" s="13"/>
      <c r="L62" s="13"/>
      <c r="M62" s="16"/>
      <c r="N62" s="15"/>
      <c r="O62" s="13"/>
    </row>
    <row r="63" spans="8:15" ht="14.25">
      <c r="H63" s="13"/>
      <c r="I63" s="93"/>
      <c r="J63" s="94"/>
      <c r="K63" s="13"/>
      <c r="L63" s="13"/>
      <c r="M63" s="16"/>
      <c r="N63" s="15"/>
      <c r="O63" s="13"/>
    </row>
    <row r="64" spans="8:15" ht="14.25">
      <c r="H64" s="13"/>
      <c r="I64" s="93"/>
      <c r="J64" s="94"/>
      <c r="K64" s="13"/>
      <c r="L64" s="13"/>
      <c r="M64" s="16"/>
      <c r="N64" s="15"/>
      <c r="O64" s="13"/>
    </row>
    <row r="65" spans="1:15" ht="12.75">
      <c r="A65"/>
      <c r="C65"/>
      <c r="D65"/>
      <c r="F65"/>
      <c r="H65" s="13"/>
      <c r="I65" s="93"/>
      <c r="J65" s="94"/>
      <c r="K65" s="13"/>
      <c r="L65" s="13"/>
      <c r="M65" s="16"/>
      <c r="N65" s="15"/>
      <c r="O65" s="13"/>
    </row>
    <row r="66" spans="1:15" ht="12.75">
      <c r="A66"/>
      <c r="C66"/>
      <c r="D66"/>
      <c r="F66"/>
      <c r="H66" s="13"/>
      <c r="I66" s="93"/>
      <c r="J66" s="94"/>
      <c r="K66" s="13"/>
      <c r="L66" s="13"/>
      <c r="M66" s="16"/>
      <c r="N66" s="15"/>
      <c r="O66" s="13"/>
    </row>
    <row r="67" spans="1:15" ht="12.75">
      <c r="A67"/>
      <c r="C67"/>
      <c r="D67"/>
      <c r="F67"/>
      <c r="H67" s="13"/>
      <c r="I67" s="93"/>
      <c r="J67" s="94"/>
      <c r="K67" s="13"/>
      <c r="L67" s="13"/>
      <c r="M67" s="16"/>
      <c r="N67" s="15"/>
      <c r="O67" s="13"/>
    </row>
    <row r="68" spans="1:15" ht="12.75">
      <c r="A68"/>
      <c r="C68"/>
      <c r="D68"/>
      <c r="F68"/>
      <c r="H68" s="13"/>
      <c r="I68" s="93"/>
      <c r="J68" s="94"/>
      <c r="K68" s="13"/>
      <c r="L68" s="13"/>
      <c r="M68" s="16"/>
      <c r="N68" s="15"/>
      <c r="O68" s="13"/>
    </row>
    <row r="69" spans="1:15" ht="12.75">
      <c r="A69"/>
      <c r="C69"/>
      <c r="D69"/>
      <c r="F69"/>
      <c r="H69" s="13"/>
      <c r="I69" s="93"/>
      <c r="J69" s="94"/>
      <c r="K69" s="13"/>
      <c r="L69" s="13"/>
      <c r="M69" s="16"/>
      <c r="N69" s="15"/>
      <c r="O69" s="13"/>
    </row>
  </sheetData>
  <sheetProtection/>
  <autoFilter ref="A8:J16"/>
  <mergeCells count="13">
    <mergeCell ref="E42:G42"/>
    <mergeCell ref="A6:H6"/>
    <mergeCell ref="B18:C18"/>
    <mergeCell ref="D18:E18"/>
    <mergeCell ref="B33:C33"/>
    <mergeCell ref="D33:E33"/>
    <mergeCell ref="F33:G33"/>
    <mergeCell ref="A1:C1"/>
    <mergeCell ref="D1:H1"/>
    <mergeCell ref="A2:C2"/>
    <mergeCell ref="D2:H2"/>
    <mergeCell ref="A3:C3"/>
    <mergeCell ref="A5:H5"/>
  </mergeCells>
  <printOptions/>
  <pageMargins left="0.25" right="0.25" top="0.25" bottom="0.25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zoomScale="124" zoomScaleNormal="124" zoomScalePageLayoutView="0" workbookViewId="0" topLeftCell="A4">
      <selection activeCell="F10" sqref="F10:F13"/>
    </sheetView>
  </sheetViews>
  <sheetFormatPr defaultColWidth="9.140625" defaultRowHeight="12.75"/>
  <cols>
    <col min="1" max="1" width="5.7109375" style="9" customWidth="1"/>
    <col min="2" max="2" width="26.8515625" style="0" customWidth="1"/>
    <col min="3" max="3" width="9.140625" style="8" customWidth="1"/>
    <col min="4" max="4" width="16.57421875" style="8" customWidth="1"/>
    <col min="5" max="5" width="7.8515625" style="0" customWidth="1"/>
    <col min="6" max="6" width="10.8515625" style="39" customWidth="1"/>
    <col min="7" max="7" width="6.57421875" style="0" customWidth="1"/>
    <col min="8" max="8" width="16.140625" style="0" customWidth="1"/>
    <col min="9" max="9" width="14.421875" style="95" hidden="1" customWidth="1"/>
    <col min="10" max="10" width="10.28125" style="82" hidden="1" customWidth="1"/>
  </cols>
  <sheetData>
    <row r="1" spans="1:17" s="3" customFormat="1" ht="16.5">
      <c r="A1" s="203" t="s">
        <v>43</v>
      </c>
      <c r="B1" s="203"/>
      <c r="C1" s="203"/>
      <c r="D1" s="204" t="s">
        <v>44</v>
      </c>
      <c r="E1" s="204"/>
      <c r="F1" s="204"/>
      <c r="G1" s="204"/>
      <c r="H1" s="204"/>
      <c r="I1" s="74"/>
      <c r="J1" s="75"/>
      <c r="K1" s="1"/>
      <c r="L1" s="1"/>
      <c r="M1" s="1"/>
      <c r="N1" s="1"/>
      <c r="O1" s="1"/>
      <c r="P1" s="2"/>
      <c r="Q1" s="2"/>
    </row>
    <row r="2" spans="1:18" s="3" customFormat="1" ht="18.75">
      <c r="A2" s="205" t="s">
        <v>45</v>
      </c>
      <c r="B2" s="205"/>
      <c r="C2" s="205"/>
      <c r="D2" s="206" t="s">
        <v>46</v>
      </c>
      <c r="E2" s="206"/>
      <c r="F2" s="206"/>
      <c r="G2" s="206"/>
      <c r="H2" s="206"/>
      <c r="I2" s="76"/>
      <c r="J2" s="77"/>
      <c r="K2" s="4"/>
      <c r="L2" s="4"/>
      <c r="M2" s="4"/>
      <c r="N2" s="4"/>
      <c r="O2" s="4"/>
      <c r="P2" s="4"/>
      <c r="Q2" s="4"/>
      <c r="R2" s="4"/>
    </row>
    <row r="3" spans="1:17" s="3" customFormat="1" ht="18.75">
      <c r="A3" s="205" t="s">
        <v>47</v>
      </c>
      <c r="B3" s="205"/>
      <c r="C3" s="205"/>
      <c r="D3" s="2"/>
      <c r="E3" s="2"/>
      <c r="F3" s="60"/>
      <c r="G3" s="2"/>
      <c r="H3" s="2"/>
      <c r="I3" s="78"/>
      <c r="J3" s="79"/>
      <c r="K3" s="2"/>
      <c r="L3" s="6"/>
      <c r="M3" s="6"/>
      <c r="N3" s="6"/>
      <c r="O3" s="6"/>
      <c r="P3" s="5"/>
      <c r="Q3" s="2"/>
    </row>
    <row r="4" spans="1:17" s="3" customFormat="1" ht="16.5">
      <c r="A4" s="2"/>
      <c r="B4" s="2"/>
      <c r="C4" s="2"/>
      <c r="D4" s="2"/>
      <c r="E4" s="2"/>
      <c r="F4" s="60"/>
      <c r="G4" s="2"/>
      <c r="H4" s="2"/>
      <c r="I4" s="78"/>
      <c r="J4" s="80"/>
      <c r="K4" s="2"/>
      <c r="L4" s="5"/>
      <c r="M4" s="7"/>
      <c r="N4" s="5"/>
      <c r="O4" s="5"/>
      <c r="P4" s="5"/>
      <c r="Q4" s="2"/>
    </row>
    <row r="5" spans="1:9" ht="18" customHeight="1">
      <c r="A5" s="207" t="s">
        <v>303</v>
      </c>
      <c r="B5" s="207"/>
      <c r="C5" s="207"/>
      <c r="D5" s="207"/>
      <c r="E5" s="207"/>
      <c r="F5" s="207"/>
      <c r="G5" s="207"/>
      <c r="H5" s="207"/>
      <c r="I5" s="81"/>
    </row>
    <row r="6" spans="1:9" ht="18" customHeight="1">
      <c r="A6" s="199"/>
      <c r="B6" s="199"/>
      <c r="C6" s="199"/>
      <c r="D6" s="199"/>
      <c r="E6" s="199"/>
      <c r="F6" s="199"/>
      <c r="G6" s="199"/>
      <c r="H6" s="199"/>
      <c r="I6" s="81"/>
    </row>
    <row r="8" spans="1:10" ht="30.75" customHeight="1">
      <c r="A8" s="17" t="s">
        <v>48</v>
      </c>
      <c r="B8" s="17" t="s">
        <v>49</v>
      </c>
      <c r="C8" s="17" t="s">
        <v>50</v>
      </c>
      <c r="D8" s="17" t="s">
        <v>249</v>
      </c>
      <c r="E8" s="17" t="s">
        <v>51</v>
      </c>
      <c r="F8" s="61" t="s">
        <v>252</v>
      </c>
      <c r="G8" s="17" t="s">
        <v>237</v>
      </c>
      <c r="H8" s="17" t="s">
        <v>52</v>
      </c>
      <c r="I8" s="83" t="s">
        <v>53</v>
      </c>
      <c r="J8" s="84" t="s">
        <v>266</v>
      </c>
    </row>
    <row r="9" spans="1:10" ht="14.25">
      <c r="A9" s="52">
        <v>1</v>
      </c>
      <c r="B9" s="52">
        <v>2</v>
      </c>
      <c r="C9" s="52">
        <v>3</v>
      </c>
      <c r="D9" s="52">
        <v>4</v>
      </c>
      <c r="E9" s="52">
        <v>5</v>
      </c>
      <c r="F9" s="62">
        <v>6</v>
      </c>
      <c r="G9" s="52">
        <v>7</v>
      </c>
      <c r="H9" s="52">
        <v>8</v>
      </c>
      <c r="I9" s="85">
        <v>8</v>
      </c>
      <c r="J9" s="82">
        <v>9</v>
      </c>
    </row>
    <row r="10" spans="1:10" s="18" customFormat="1" ht="19.5" customHeight="1">
      <c r="A10" s="103">
        <v>1</v>
      </c>
      <c r="B10" s="107" t="s">
        <v>6</v>
      </c>
      <c r="C10" s="110" t="s">
        <v>60</v>
      </c>
      <c r="D10" s="110" t="s">
        <v>76</v>
      </c>
      <c r="E10" s="109" t="s">
        <v>61</v>
      </c>
      <c r="F10" s="189">
        <v>30423</v>
      </c>
      <c r="G10" s="110" t="s">
        <v>57</v>
      </c>
      <c r="H10" s="113" t="s">
        <v>283</v>
      </c>
      <c r="I10" s="115" t="s">
        <v>228</v>
      </c>
      <c r="J10" s="86">
        <f ca="1">ROUND((TODAY()-F10)/365,0)</f>
        <v>39</v>
      </c>
    </row>
    <row r="11" spans="1:10" s="18" customFormat="1" ht="19.5" customHeight="1">
      <c r="A11" s="10">
        <v>2</v>
      </c>
      <c r="B11" s="10" t="s">
        <v>90</v>
      </c>
      <c r="C11" s="12" t="s">
        <v>60</v>
      </c>
      <c r="D11" s="14" t="s">
        <v>76</v>
      </c>
      <c r="E11" s="14" t="s">
        <v>61</v>
      </c>
      <c r="F11" s="63">
        <v>31193</v>
      </c>
      <c r="G11" s="12" t="s">
        <v>59</v>
      </c>
      <c r="H11" s="19"/>
      <c r="I11" s="59" t="s">
        <v>228</v>
      </c>
      <c r="J11" s="86">
        <f ca="1">ROUND((TODAY()-F11)/365,0)</f>
        <v>37</v>
      </c>
    </row>
    <row r="12" spans="1:10" s="18" customFormat="1" ht="19.5" customHeight="1">
      <c r="A12" s="10">
        <v>3</v>
      </c>
      <c r="B12" s="10" t="s">
        <v>24</v>
      </c>
      <c r="C12" s="12" t="s">
        <v>60</v>
      </c>
      <c r="D12" s="14" t="s">
        <v>76</v>
      </c>
      <c r="E12" s="14" t="s">
        <v>61</v>
      </c>
      <c r="F12" s="63">
        <v>28267</v>
      </c>
      <c r="G12" s="12" t="s">
        <v>59</v>
      </c>
      <c r="H12" s="19"/>
      <c r="I12" s="59" t="s">
        <v>228</v>
      </c>
      <c r="J12" s="86">
        <f ca="1">ROUND((TODAY()-F12)/365,0)</f>
        <v>45</v>
      </c>
    </row>
    <row r="13" spans="1:10" s="18" customFormat="1" ht="19.5" customHeight="1">
      <c r="A13" s="10">
        <v>1</v>
      </c>
      <c r="B13" s="11" t="s">
        <v>16</v>
      </c>
      <c r="C13" s="12" t="s">
        <v>60</v>
      </c>
      <c r="D13" s="14" t="s">
        <v>105</v>
      </c>
      <c r="E13" s="14" t="s">
        <v>61</v>
      </c>
      <c r="F13" s="63">
        <v>27973</v>
      </c>
      <c r="G13" s="12" t="s">
        <v>57</v>
      </c>
      <c r="H13" s="19"/>
      <c r="I13" s="59" t="s">
        <v>228</v>
      </c>
      <c r="J13" s="86">
        <f ca="1">ROUND((TODAY()-F13)/365,0)</f>
        <v>46</v>
      </c>
    </row>
    <row r="14" spans="1:10" s="18" customFormat="1" ht="21" customHeight="1">
      <c r="A14" s="31"/>
      <c r="B14" s="32"/>
      <c r="C14" s="33"/>
      <c r="D14" s="34"/>
      <c r="E14" s="33"/>
      <c r="F14" s="35"/>
      <c r="G14" s="36"/>
      <c r="H14" s="37"/>
      <c r="I14" s="87"/>
      <c r="J14" s="86"/>
    </row>
    <row r="15" spans="1:10" s="18" customFormat="1" ht="15">
      <c r="A15" s="38"/>
      <c r="B15" s="212" t="s">
        <v>270</v>
      </c>
      <c r="C15" s="209"/>
      <c r="D15" s="212" t="s">
        <v>269</v>
      </c>
      <c r="E15" s="212"/>
      <c r="F15" s="39"/>
      <c r="G15" s="58" t="s">
        <v>50</v>
      </c>
      <c r="H15" s="58"/>
      <c r="I15" s="88"/>
      <c r="J15" s="86"/>
    </row>
    <row r="16" spans="1:15" s="18" customFormat="1" ht="15">
      <c r="A16" s="38"/>
      <c r="B16" s="40" t="s">
        <v>56</v>
      </c>
      <c r="C16" s="41">
        <f>COUNTIF($E$10:$E$13,"PGS.TS")</f>
        <v>0</v>
      </c>
      <c r="D16" s="40" t="s">
        <v>56</v>
      </c>
      <c r="E16" s="41">
        <f>COUNTIF($E$10:$E$13,"PGS.TS")</f>
        <v>0</v>
      </c>
      <c r="F16" s="39"/>
      <c r="G16" s="40" t="s">
        <v>55</v>
      </c>
      <c r="H16" s="41">
        <f>COUNTIF($C$10:$C$13,"GVC")</f>
        <v>0</v>
      </c>
      <c r="I16" s="88">
        <f>COUNTIF($C$10:$C$13,"GVC")</f>
        <v>0</v>
      </c>
      <c r="J16" s="89"/>
      <c r="K16" s="42"/>
      <c r="L16" s="43"/>
      <c r="M16" s="43"/>
      <c r="N16" s="43"/>
      <c r="O16" s="43"/>
    </row>
    <row r="17" spans="1:15" s="18" customFormat="1" ht="15">
      <c r="A17" s="38"/>
      <c r="B17" s="40" t="s">
        <v>58</v>
      </c>
      <c r="C17" s="41">
        <f>COUNTIF($E$10:$E$13,"TS")</f>
        <v>0</v>
      </c>
      <c r="D17" s="40" t="s">
        <v>58</v>
      </c>
      <c r="E17" s="41">
        <f>COUNTIF($E$10:$E$13,"TS")</f>
        <v>0</v>
      </c>
      <c r="F17" s="39"/>
      <c r="G17" s="40" t="s">
        <v>60</v>
      </c>
      <c r="H17" s="41">
        <f>COUNTIF($C$10:$C$13,"GV")</f>
        <v>4</v>
      </c>
      <c r="I17" s="88">
        <f>COUNTIF($C$10:$C$13,"GV")</f>
        <v>4</v>
      </c>
      <c r="J17" s="89"/>
      <c r="K17" s="42"/>
      <c r="L17" s="43"/>
      <c r="M17" s="43"/>
      <c r="N17" s="43"/>
      <c r="O17" s="43"/>
    </row>
    <row r="18" spans="1:15" s="18" customFormat="1" ht="15">
      <c r="A18" s="38"/>
      <c r="B18" s="40" t="s">
        <v>91</v>
      </c>
      <c r="C18" s="41">
        <f>COUNTIF($E$10:$E$13,"NCS")</f>
        <v>0</v>
      </c>
      <c r="D18" s="40" t="s">
        <v>91</v>
      </c>
      <c r="E18" s="41">
        <f>COUNTIF($E$10:$E$13,"NCS")</f>
        <v>0</v>
      </c>
      <c r="F18" s="39"/>
      <c r="G18" s="40" t="s">
        <v>188</v>
      </c>
      <c r="H18" s="41">
        <f>COUNTIF($C$10:$C$13,"GVMN")</f>
        <v>0</v>
      </c>
      <c r="I18" s="88">
        <f>COUNTIF($C$10:$C$15,"GVMN")</f>
        <v>0</v>
      </c>
      <c r="J18" s="89"/>
      <c r="K18" s="42"/>
      <c r="L18" s="43"/>
      <c r="M18" s="43"/>
      <c r="N18" s="43"/>
      <c r="O18" s="43"/>
    </row>
    <row r="19" spans="1:15" s="18" customFormat="1" ht="15">
      <c r="A19" s="38"/>
      <c r="B19" s="40" t="s">
        <v>61</v>
      </c>
      <c r="C19" s="41">
        <f>COUNTIF($A$10:$H$13,"THS")</f>
        <v>4</v>
      </c>
      <c r="D19" s="40" t="s">
        <v>61</v>
      </c>
      <c r="E19" s="41">
        <f>COUNTIF($A$10:$H$13,"THS")</f>
        <v>4</v>
      </c>
      <c r="F19" s="39"/>
      <c r="G19" s="44" t="s">
        <v>214</v>
      </c>
      <c r="H19" s="44">
        <f>SUM(H16:H18)</f>
        <v>4</v>
      </c>
      <c r="I19" s="45">
        <f>SUM(I16:I18)</f>
        <v>4</v>
      </c>
      <c r="J19" s="89"/>
      <c r="K19" s="42"/>
      <c r="L19" s="43"/>
      <c r="M19" s="43"/>
      <c r="N19" s="43"/>
      <c r="O19" s="43"/>
    </row>
    <row r="20" spans="1:15" s="18" customFormat="1" ht="15">
      <c r="A20" s="38"/>
      <c r="B20" s="40" t="s">
        <v>69</v>
      </c>
      <c r="C20" s="41">
        <f>COUNTIF($E$10:$E$13,"CH")</f>
        <v>0</v>
      </c>
      <c r="D20" s="40" t="s">
        <v>69</v>
      </c>
      <c r="E20" s="41">
        <f>COUNTIF($E$10:$E$13,"CH")</f>
        <v>0</v>
      </c>
      <c r="F20" s="39"/>
      <c r="H20" s="42"/>
      <c r="I20" s="90"/>
      <c r="J20" s="89"/>
      <c r="K20" s="42"/>
      <c r="L20" s="43"/>
      <c r="M20" s="43"/>
      <c r="N20" s="43"/>
      <c r="O20" s="43"/>
    </row>
    <row r="21" spans="1:15" s="18" customFormat="1" ht="15">
      <c r="A21" s="38"/>
      <c r="B21" s="40" t="s">
        <v>63</v>
      </c>
      <c r="C21" s="41">
        <f>COUNTIF($E$10:$E$13,"CN")</f>
        <v>0</v>
      </c>
      <c r="D21" s="40" t="s">
        <v>63</v>
      </c>
      <c r="E21" s="41">
        <f>COUNTIF($E$10:$E$13,"CN")</f>
        <v>0</v>
      </c>
      <c r="F21" s="39"/>
      <c r="H21" s="42"/>
      <c r="I21" s="91"/>
      <c r="J21" s="89"/>
      <c r="K21" s="42"/>
      <c r="L21" s="43"/>
      <c r="M21" s="43"/>
      <c r="N21" s="43"/>
      <c r="O21" s="43"/>
    </row>
    <row r="22" spans="1:15" s="18" customFormat="1" ht="15">
      <c r="A22" s="38"/>
      <c r="B22" s="40" t="s">
        <v>74</v>
      </c>
      <c r="C22" s="41">
        <f>COUNTIF($E$10:$E$13,"CĐ")</f>
        <v>0</v>
      </c>
      <c r="D22" s="40" t="s">
        <v>74</v>
      </c>
      <c r="E22" s="41">
        <f>COUNTIF($E$10:$E$13,"CĐ")</f>
        <v>0</v>
      </c>
      <c r="F22" s="39"/>
      <c r="G22" s="46" t="s">
        <v>228</v>
      </c>
      <c r="H22" s="47"/>
      <c r="I22" s="88">
        <f>COUNTIF($I$10:$I$13,"BC")</f>
        <v>4</v>
      </c>
      <c r="J22" s="89"/>
      <c r="K22" s="42"/>
      <c r="L22" s="43"/>
      <c r="M22" s="48"/>
      <c r="N22" s="42"/>
      <c r="O22" s="43"/>
    </row>
    <row r="23" spans="1:15" s="18" customFormat="1" ht="15">
      <c r="A23" s="38"/>
      <c r="B23" s="40" t="s">
        <v>114</v>
      </c>
      <c r="C23" s="41">
        <f>COUNTIF($E$10:$E$13,"TC")</f>
        <v>0</v>
      </c>
      <c r="D23" s="40" t="s">
        <v>114</v>
      </c>
      <c r="E23" s="41">
        <f>COUNTIF($E$10:$E$13,"TC")</f>
        <v>0</v>
      </c>
      <c r="F23" s="39"/>
      <c r="G23" s="46" t="s">
        <v>236</v>
      </c>
      <c r="H23" s="47"/>
      <c r="I23" s="88">
        <f>COUNTIF($I$10:$I$13,"HĐKXĐTH")</f>
        <v>0</v>
      </c>
      <c r="J23" s="89"/>
      <c r="K23" s="42"/>
      <c r="L23" s="43"/>
      <c r="M23" s="48"/>
      <c r="N23" s="42"/>
      <c r="O23" s="43"/>
    </row>
    <row r="24" spans="1:15" s="18" customFormat="1" ht="15">
      <c r="A24" s="38"/>
      <c r="B24" s="40" t="s">
        <v>233</v>
      </c>
      <c r="C24" s="41">
        <f>COUNTIF($E$10:$E$13,"PT")</f>
        <v>0</v>
      </c>
      <c r="D24" s="40" t="s">
        <v>233</v>
      </c>
      <c r="E24" s="41">
        <f>COUNTIF($E$10:$E$13,"PT")</f>
        <v>0</v>
      </c>
      <c r="F24" s="39"/>
      <c r="G24" s="46" t="s">
        <v>229</v>
      </c>
      <c r="H24" s="47"/>
      <c r="I24" s="88">
        <f>COUNTIF($I$10:$I$13,"HĐCTH")</f>
        <v>0</v>
      </c>
      <c r="J24" s="89"/>
      <c r="K24" s="42"/>
      <c r="L24" s="43"/>
      <c r="M24" s="48"/>
      <c r="N24" s="42"/>
      <c r="O24" s="43"/>
    </row>
    <row r="25" spans="1:15" s="18" customFormat="1" ht="15">
      <c r="A25" s="38"/>
      <c r="B25" s="40" t="s">
        <v>57</v>
      </c>
      <c r="C25" s="41">
        <f>COUNTIF($G$10:$G$13,"Nam")</f>
        <v>2</v>
      </c>
      <c r="D25" s="40" t="s">
        <v>57</v>
      </c>
      <c r="E25" s="41">
        <f>COUNTIF($G$10:$G$13,"Nam")</f>
        <v>2</v>
      </c>
      <c r="F25" s="39"/>
      <c r="G25" s="46" t="s">
        <v>235</v>
      </c>
      <c r="H25" s="50"/>
      <c r="I25" s="88">
        <f>COUNTIF($I$10:$I$13,"HĐNĐ68")</f>
        <v>0</v>
      </c>
      <c r="J25" s="89"/>
      <c r="K25" s="43"/>
      <c r="L25" s="43"/>
      <c r="M25" s="48"/>
      <c r="N25" s="42"/>
      <c r="O25" s="43"/>
    </row>
    <row r="26" spans="1:15" s="18" customFormat="1" ht="15">
      <c r="A26" s="38"/>
      <c r="B26" s="40" t="s">
        <v>59</v>
      </c>
      <c r="C26" s="41">
        <f>COUNTIF($G$10:$G$13,"NỮ")</f>
        <v>2</v>
      </c>
      <c r="D26" s="40" t="s">
        <v>59</v>
      </c>
      <c r="E26" s="41">
        <f>COUNTIF($G$10:$G$13,"NỮ")</f>
        <v>2</v>
      </c>
      <c r="F26" s="39"/>
      <c r="G26" s="44" t="s">
        <v>214</v>
      </c>
      <c r="H26" s="50"/>
      <c r="I26" s="51">
        <f>SUM(I22:I25)</f>
        <v>4</v>
      </c>
      <c r="J26" s="92"/>
      <c r="K26" s="43"/>
      <c r="L26" s="43"/>
      <c r="M26" s="48"/>
      <c r="N26" s="42"/>
      <c r="O26" s="43"/>
    </row>
    <row r="27" spans="1:15" s="18" customFormat="1" ht="15">
      <c r="A27" s="38"/>
      <c r="B27" s="44" t="s">
        <v>214</v>
      </c>
      <c r="C27" s="45">
        <f>SUM($E$16:$E$24)</f>
        <v>4</v>
      </c>
      <c r="D27" s="44" t="s">
        <v>214</v>
      </c>
      <c r="E27" s="45">
        <f>SUM($E$16:$E$24)</f>
        <v>4</v>
      </c>
      <c r="F27" s="39"/>
      <c r="H27" s="43"/>
      <c r="I27" s="91"/>
      <c r="J27" s="92"/>
      <c r="K27" s="43"/>
      <c r="L27" s="43"/>
      <c r="M27" s="48"/>
      <c r="N27" s="42"/>
      <c r="O27" s="43"/>
    </row>
    <row r="28" spans="1:15" s="18" customFormat="1" ht="15">
      <c r="A28" s="38"/>
      <c r="B28" s="96"/>
      <c r="C28" s="97"/>
      <c r="D28" s="96"/>
      <c r="E28" s="97"/>
      <c r="F28" s="39"/>
      <c r="H28" s="43"/>
      <c r="I28" s="91"/>
      <c r="J28" s="92"/>
      <c r="K28" s="43"/>
      <c r="L28" s="43"/>
      <c r="M28" s="48"/>
      <c r="N28" s="42"/>
      <c r="O28" s="43"/>
    </row>
    <row r="29" spans="1:15" s="18" customFormat="1" ht="15">
      <c r="A29" s="38"/>
      <c r="C29" s="49"/>
      <c r="D29" s="49"/>
      <c r="F29" s="39"/>
      <c r="H29" s="43"/>
      <c r="I29" s="91"/>
      <c r="J29" s="92"/>
      <c r="K29" s="43"/>
      <c r="L29" s="43"/>
      <c r="M29" s="48"/>
      <c r="N29" s="42"/>
      <c r="O29" s="43"/>
    </row>
    <row r="30" spans="1:15" s="18" customFormat="1" ht="15">
      <c r="A30" s="38"/>
      <c r="B30" s="208" t="s">
        <v>263</v>
      </c>
      <c r="C30" s="209"/>
      <c r="D30" s="208" t="s">
        <v>265</v>
      </c>
      <c r="E30" s="209"/>
      <c r="F30" s="208" t="s">
        <v>264</v>
      </c>
      <c r="G30" s="209"/>
      <c r="H30" s="43"/>
      <c r="I30" s="91"/>
      <c r="J30" s="92"/>
      <c r="K30" s="43"/>
      <c r="L30" s="43"/>
      <c r="M30" s="48"/>
      <c r="N30" s="42"/>
      <c r="O30" s="43"/>
    </row>
    <row r="31" spans="1:15" s="18" customFormat="1" ht="15">
      <c r="A31" s="38"/>
      <c r="B31" s="53" t="s">
        <v>255</v>
      </c>
      <c r="C31" s="54">
        <f>COUNTIF($J$10:$J$13,"&gt;=55")</f>
        <v>0</v>
      </c>
      <c r="D31" s="53" t="s">
        <v>255</v>
      </c>
      <c r="E31" s="54">
        <f>_xlfn.COUNTIFS($G$10:$G$13,"Nam",$J$10:$J$13,"&gt;=55")</f>
        <v>0</v>
      </c>
      <c r="F31" s="53" t="s">
        <v>255</v>
      </c>
      <c r="G31" s="54">
        <f>C31-E31</f>
        <v>0</v>
      </c>
      <c r="H31" s="43"/>
      <c r="I31" s="91"/>
      <c r="J31" s="92"/>
      <c r="K31" s="43"/>
      <c r="L31" s="43"/>
      <c r="M31" s="48"/>
      <c r="N31" s="42"/>
      <c r="O31" s="43"/>
    </row>
    <row r="32" spans="1:15" s="18" customFormat="1" ht="15">
      <c r="A32" s="38"/>
      <c r="B32" s="53" t="s">
        <v>256</v>
      </c>
      <c r="C32" s="54">
        <f>COUNTIF($J$10:$J$13,"&gt;=50")-COUNTIF($J$10:$J$13,"&gt;=55")</f>
        <v>0</v>
      </c>
      <c r="D32" s="53" t="s">
        <v>256</v>
      </c>
      <c r="E32" s="54">
        <f>_xlfn.COUNTIFS($G$10:$G$13,"Nam",$J$10:$J$13,"&gt;=50")-_xlfn.COUNTIFS($G$10:$G$13,"Nam",$J$10:$J$13,"&gt;=55")</f>
        <v>0</v>
      </c>
      <c r="F32" s="53" t="s">
        <v>256</v>
      </c>
      <c r="G32" s="54">
        <f aca="true" t="shared" si="0" ref="G32:G37">C32-E32</f>
        <v>0</v>
      </c>
      <c r="H32" s="43"/>
      <c r="I32" s="91"/>
      <c r="J32" s="92"/>
      <c r="K32" s="43"/>
      <c r="L32" s="43"/>
      <c r="M32" s="48"/>
      <c r="N32" s="42"/>
      <c r="O32" s="43"/>
    </row>
    <row r="33" spans="1:15" s="18" customFormat="1" ht="15">
      <c r="A33" s="38"/>
      <c r="B33" s="53" t="s">
        <v>257</v>
      </c>
      <c r="C33" s="54">
        <f>COUNTIF($J$10:$J$13,"&gt;=45")-COUNTIF($J$10:$J$13,"&gt;=50")</f>
        <v>2</v>
      </c>
      <c r="D33" s="53" t="s">
        <v>257</v>
      </c>
      <c r="E33" s="54">
        <f>_xlfn.COUNTIFS($G$10:$G$13,"Nam",$J$10:$J$13,"&gt;=45")-_xlfn.COUNTIFS($G$10:$G$13,"Nam",$J$10:$J$13,"&gt;=50")</f>
        <v>1</v>
      </c>
      <c r="F33" s="53" t="s">
        <v>257</v>
      </c>
      <c r="G33" s="54">
        <f t="shared" si="0"/>
        <v>1</v>
      </c>
      <c r="H33" s="43"/>
      <c r="I33" s="91"/>
      <c r="J33" s="92"/>
      <c r="K33" s="43"/>
      <c r="L33" s="43"/>
      <c r="M33" s="48"/>
      <c r="N33" s="42"/>
      <c r="O33" s="43"/>
    </row>
    <row r="34" spans="1:15" s="18" customFormat="1" ht="15">
      <c r="A34" s="38"/>
      <c r="B34" s="53" t="s">
        <v>258</v>
      </c>
      <c r="C34" s="54">
        <f>COUNTIF($J$10:$J$13,"&gt;=40")-COUNTIF($J$10:$J$13,"&gt;=45")</f>
        <v>0</v>
      </c>
      <c r="D34" s="53" t="s">
        <v>258</v>
      </c>
      <c r="E34" s="54">
        <f>_xlfn.COUNTIFS($G$10:$G$13,"Nam",$J$10:$J$13,"&gt;=40")-_xlfn.COUNTIFS($G$10:$G$13,"Nam",$J$10:$J$13,"&gt;=45")</f>
        <v>0</v>
      </c>
      <c r="F34" s="53" t="s">
        <v>258</v>
      </c>
      <c r="G34" s="54">
        <f t="shared" si="0"/>
        <v>0</v>
      </c>
      <c r="H34" s="43"/>
      <c r="I34" s="91"/>
      <c r="J34" s="92"/>
      <c r="K34" s="43"/>
      <c r="L34" s="43"/>
      <c r="M34" s="48"/>
      <c r="N34" s="42"/>
      <c r="O34" s="43"/>
    </row>
    <row r="35" spans="1:15" s="18" customFormat="1" ht="15">
      <c r="A35" s="38"/>
      <c r="B35" s="53" t="s">
        <v>259</v>
      </c>
      <c r="C35" s="54">
        <f>COUNTIF($J$10:$J$13,"&gt;=35")-COUNTIF($J$10:$J$13,"&gt;=40")</f>
        <v>2</v>
      </c>
      <c r="D35" s="53" t="s">
        <v>259</v>
      </c>
      <c r="E35" s="54">
        <f>_xlfn.COUNTIFS($G$10:$G$13,"Nam",$J$10:$J$13,"&gt;=35")-_xlfn.COUNTIFS($G$10:$G$13,"Nam",$J$10:$J$13,"&gt;=40")</f>
        <v>1</v>
      </c>
      <c r="F35" s="53" t="s">
        <v>259</v>
      </c>
      <c r="G35" s="54">
        <f t="shared" si="0"/>
        <v>1</v>
      </c>
      <c r="H35" s="43"/>
      <c r="I35" s="91"/>
      <c r="J35" s="92"/>
      <c r="K35" s="43"/>
      <c r="L35" s="43"/>
      <c r="M35" s="48"/>
      <c r="N35" s="42"/>
      <c r="O35" s="43"/>
    </row>
    <row r="36" spans="1:15" s="18" customFormat="1" ht="15">
      <c r="A36" s="38"/>
      <c r="B36" s="53" t="s">
        <v>260</v>
      </c>
      <c r="C36" s="54">
        <f>COUNTIF($J$10:$J$13,"&gt;=30")-COUNTIF($J$10:$J$13,"&gt;=35")</f>
        <v>0</v>
      </c>
      <c r="D36" s="53" t="s">
        <v>260</v>
      </c>
      <c r="E36" s="54">
        <f>_xlfn.COUNTIFS($G$10:$G$13,"Nam",$J$10:$J$13,"&gt;=30")-_xlfn.COUNTIFS($G$10:$G$13,"Nam",$J$10:$J$13,"&gt;=35")</f>
        <v>0</v>
      </c>
      <c r="F36" s="53" t="s">
        <v>260</v>
      </c>
      <c r="G36" s="54">
        <f t="shared" si="0"/>
        <v>0</v>
      </c>
      <c r="H36" s="43"/>
      <c r="I36" s="91"/>
      <c r="J36" s="92"/>
      <c r="K36" s="43"/>
      <c r="L36" s="43"/>
      <c r="M36" s="48"/>
      <c r="N36" s="42"/>
      <c r="O36" s="43"/>
    </row>
    <row r="37" spans="1:15" s="18" customFormat="1" ht="15">
      <c r="A37" s="38"/>
      <c r="B37" s="53" t="s">
        <v>261</v>
      </c>
      <c r="C37" s="54">
        <f>COUNTIF($J$10:$J$13,"&gt;=20")-COUNTIF($J$10:$J$13,"&gt;=30")</f>
        <v>0</v>
      </c>
      <c r="D37" s="53" t="s">
        <v>261</v>
      </c>
      <c r="E37" s="54">
        <f>_xlfn.COUNTIFS($G$10:$G$13,"Nam",$J$10:$J$13,"&gt;=20")-_xlfn.COUNTIFS($G$10:$G$13,"Nam",$J$10:$J$13,"&gt;=30")</f>
        <v>0</v>
      </c>
      <c r="F37" s="53" t="s">
        <v>261</v>
      </c>
      <c r="G37" s="54">
        <f t="shared" si="0"/>
        <v>0</v>
      </c>
      <c r="H37" s="43"/>
      <c r="I37" s="91"/>
      <c r="J37" s="92"/>
      <c r="K37" s="43"/>
      <c r="L37" s="43"/>
      <c r="M37" s="48"/>
      <c r="N37" s="42"/>
      <c r="O37" s="43"/>
    </row>
    <row r="38" spans="1:15" s="18" customFormat="1" ht="15">
      <c r="A38" s="38"/>
      <c r="B38" s="55" t="s">
        <v>262</v>
      </c>
      <c r="C38" s="99">
        <f>SUM(C31:C37)</f>
        <v>4</v>
      </c>
      <c r="D38" s="55" t="s">
        <v>262</v>
      </c>
      <c r="E38" s="99">
        <f>SUM(E31:E37)</f>
        <v>2</v>
      </c>
      <c r="F38" s="55" t="s">
        <v>262</v>
      </c>
      <c r="G38" s="99">
        <f>SUM(G31:G37)</f>
        <v>2</v>
      </c>
      <c r="H38" s="43"/>
      <c r="I38" s="91"/>
      <c r="J38" s="92"/>
      <c r="K38" s="43"/>
      <c r="L38" s="43"/>
      <c r="M38" s="48"/>
      <c r="N38" s="42"/>
      <c r="O38" s="43"/>
    </row>
    <row r="39" spans="1:15" s="18" customFormat="1" ht="15">
      <c r="A39" s="38"/>
      <c r="B39" s="53"/>
      <c r="C39" s="57"/>
      <c r="D39" s="57"/>
      <c r="E39" s="210">
        <f>E38+G38</f>
        <v>4</v>
      </c>
      <c r="F39" s="211"/>
      <c r="G39" s="211"/>
      <c r="H39" s="43"/>
      <c r="I39" s="91"/>
      <c r="J39" s="92"/>
      <c r="K39" s="43"/>
      <c r="L39" s="43"/>
      <c r="M39" s="48"/>
      <c r="N39" s="42"/>
      <c r="O39" s="43"/>
    </row>
    <row r="40" spans="1:15" s="18" customFormat="1" ht="15">
      <c r="A40" s="38"/>
      <c r="C40" s="49"/>
      <c r="D40" s="49"/>
      <c r="F40" s="39"/>
      <c r="H40" s="43"/>
      <c r="I40" s="91"/>
      <c r="J40" s="92"/>
      <c r="K40" s="43"/>
      <c r="L40" s="43"/>
      <c r="M40" s="48"/>
      <c r="N40" s="42"/>
      <c r="O40" s="43"/>
    </row>
    <row r="41" spans="1:15" s="18" customFormat="1" ht="15">
      <c r="A41" s="38"/>
      <c r="C41" s="49"/>
      <c r="D41" s="49"/>
      <c r="F41" s="39"/>
      <c r="H41" s="43"/>
      <c r="I41" s="91"/>
      <c r="J41" s="92"/>
      <c r="K41" s="43"/>
      <c r="L41" s="43"/>
      <c r="M41" s="48"/>
      <c r="N41" s="42"/>
      <c r="O41" s="43"/>
    </row>
    <row r="42" spans="1:15" ht="18.75">
      <c r="A42" s="73" t="s">
        <v>292</v>
      </c>
      <c r="H42" s="13"/>
      <c r="I42" s="93"/>
      <c r="J42" s="94"/>
      <c r="K42" s="13"/>
      <c r="L42" s="13"/>
      <c r="M42" s="16"/>
      <c r="N42" s="15"/>
      <c r="O42" s="13"/>
    </row>
    <row r="43" spans="1:10" s="18" customFormat="1" ht="19.5" customHeight="1">
      <c r="A43" s="10">
        <v>1</v>
      </c>
      <c r="B43" s="28" t="s">
        <v>244</v>
      </c>
      <c r="C43" s="29" t="s">
        <v>287</v>
      </c>
      <c r="D43" s="30"/>
      <c r="E43" s="29" t="s">
        <v>233</v>
      </c>
      <c r="F43" s="64"/>
      <c r="G43" s="12" t="s">
        <v>57</v>
      </c>
      <c r="H43" s="20"/>
      <c r="I43" s="59" t="s">
        <v>229</v>
      </c>
      <c r="J43" s="86">
        <f ca="1">ROUND((TODAY()-F43)/365,0)</f>
        <v>123</v>
      </c>
    </row>
    <row r="44" spans="1:10" s="18" customFormat="1" ht="19.5" customHeight="1">
      <c r="A44" s="10">
        <v>2</v>
      </c>
      <c r="B44" s="11" t="s">
        <v>285</v>
      </c>
      <c r="C44" s="14" t="s">
        <v>288</v>
      </c>
      <c r="D44" s="23"/>
      <c r="E44" s="14" t="s">
        <v>63</v>
      </c>
      <c r="F44" s="63"/>
      <c r="G44" s="12" t="s">
        <v>59</v>
      </c>
      <c r="H44" s="20"/>
      <c r="I44" s="59" t="s">
        <v>229</v>
      </c>
      <c r="J44" s="86">
        <f ca="1">ROUND((TODAY()-F44)/365,0)</f>
        <v>123</v>
      </c>
    </row>
    <row r="45" spans="1:10" s="18" customFormat="1" ht="19.5" customHeight="1">
      <c r="A45" s="10">
        <v>3</v>
      </c>
      <c r="B45" s="28" t="s">
        <v>7</v>
      </c>
      <c r="C45" s="29" t="s">
        <v>288</v>
      </c>
      <c r="D45" s="30"/>
      <c r="E45" s="29" t="s">
        <v>114</v>
      </c>
      <c r="F45" s="64"/>
      <c r="G45" s="12" t="s">
        <v>59</v>
      </c>
      <c r="H45" s="20"/>
      <c r="I45" s="59" t="s">
        <v>229</v>
      </c>
      <c r="J45" s="86">
        <f ca="1">ROUND((TODAY()-F45)/365,0)</f>
        <v>123</v>
      </c>
    </row>
    <row r="46" spans="1:10" s="18" customFormat="1" ht="19.5" customHeight="1">
      <c r="A46" s="10">
        <v>4</v>
      </c>
      <c r="B46" s="28" t="s">
        <v>243</v>
      </c>
      <c r="C46" s="14" t="s">
        <v>289</v>
      </c>
      <c r="D46" s="23"/>
      <c r="E46" s="14" t="s">
        <v>63</v>
      </c>
      <c r="F46" s="63"/>
      <c r="G46" s="12" t="s">
        <v>59</v>
      </c>
      <c r="H46" s="20"/>
      <c r="I46" s="59" t="s">
        <v>228</v>
      </c>
      <c r="J46" s="86">
        <f aca="true" ca="1" t="shared" si="1" ref="J46:J53">ROUND((TODAY()-F46)/365,0)</f>
        <v>123</v>
      </c>
    </row>
    <row r="47" spans="1:10" s="18" customFormat="1" ht="19.5" customHeight="1">
      <c r="A47" s="10">
        <v>5</v>
      </c>
      <c r="B47" s="11" t="s">
        <v>246</v>
      </c>
      <c r="C47" s="14" t="s">
        <v>290</v>
      </c>
      <c r="D47" s="23"/>
      <c r="E47" s="14" t="s">
        <v>233</v>
      </c>
      <c r="F47" s="63"/>
      <c r="G47" s="12" t="s">
        <v>59</v>
      </c>
      <c r="H47" s="20"/>
      <c r="I47" s="59" t="s">
        <v>229</v>
      </c>
      <c r="J47" s="86">
        <f ca="1" t="shared" si="1"/>
        <v>123</v>
      </c>
    </row>
    <row r="48" spans="1:10" s="18" customFormat="1" ht="19.5" customHeight="1">
      <c r="A48" s="10">
        <v>6</v>
      </c>
      <c r="B48" s="28" t="s">
        <v>245</v>
      </c>
      <c r="C48" s="29" t="s">
        <v>290</v>
      </c>
      <c r="D48" s="30"/>
      <c r="E48" s="14" t="s">
        <v>233</v>
      </c>
      <c r="F48" s="64"/>
      <c r="G48" s="12" t="s">
        <v>59</v>
      </c>
      <c r="H48" s="20"/>
      <c r="I48" s="59" t="s">
        <v>229</v>
      </c>
      <c r="J48" s="86">
        <f ca="1" t="shared" si="1"/>
        <v>123</v>
      </c>
    </row>
    <row r="49" spans="1:10" s="18" customFormat="1" ht="19.5" customHeight="1">
      <c r="A49" s="10">
        <v>7</v>
      </c>
      <c r="B49" s="11" t="s">
        <v>186</v>
      </c>
      <c r="C49" s="14" t="s">
        <v>291</v>
      </c>
      <c r="D49" s="23"/>
      <c r="E49" s="14" t="s">
        <v>233</v>
      </c>
      <c r="F49" s="63"/>
      <c r="G49" s="12" t="s">
        <v>59</v>
      </c>
      <c r="H49" s="20"/>
      <c r="I49" s="59" t="s">
        <v>229</v>
      </c>
      <c r="J49" s="86">
        <f ca="1" t="shared" si="1"/>
        <v>123</v>
      </c>
    </row>
    <row r="50" spans="1:10" s="18" customFormat="1" ht="19.5" customHeight="1">
      <c r="A50" s="10">
        <v>8</v>
      </c>
      <c r="B50" s="28" t="s">
        <v>247</v>
      </c>
      <c r="C50" s="14" t="s">
        <v>291</v>
      </c>
      <c r="D50" s="30"/>
      <c r="E50" s="14" t="s">
        <v>233</v>
      </c>
      <c r="F50" s="64"/>
      <c r="G50" s="12" t="s">
        <v>59</v>
      </c>
      <c r="H50" s="20"/>
      <c r="I50" s="59" t="s">
        <v>229</v>
      </c>
      <c r="J50" s="86">
        <f ca="1">ROUND((TODAY()-F50)/365,0)</f>
        <v>123</v>
      </c>
    </row>
    <row r="51" spans="1:10" s="18" customFormat="1" ht="19.5" customHeight="1">
      <c r="A51" s="10">
        <v>9</v>
      </c>
      <c r="B51" s="28" t="s">
        <v>248</v>
      </c>
      <c r="C51" s="14" t="s">
        <v>291</v>
      </c>
      <c r="D51" s="30"/>
      <c r="E51" s="14" t="s">
        <v>233</v>
      </c>
      <c r="F51" s="64"/>
      <c r="G51" s="12" t="s">
        <v>59</v>
      </c>
      <c r="H51" s="20"/>
      <c r="I51" s="59" t="s">
        <v>229</v>
      </c>
      <c r="J51" s="86">
        <f ca="1">ROUND((TODAY()-F51)/365,0)</f>
        <v>123</v>
      </c>
    </row>
    <row r="52" spans="1:10" s="18" customFormat="1" ht="19.5" customHeight="1">
      <c r="A52" s="10">
        <v>10</v>
      </c>
      <c r="B52" s="28" t="s">
        <v>286</v>
      </c>
      <c r="C52" s="14" t="s">
        <v>291</v>
      </c>
      <c r="D52" s="30"/>
      <c r="E52" s="14" t="s">
        <v>233</v>
      </c>
      <c r="F52" s="64"/>
      <c r="G52" s="12" t="s">
        <v>57</v>
      </c>
      <c r="H52" s="20"/>
      <c r="I52" s="59" t="s">
        <v>229</v>
      </c>
      <c r="J52" s="86">
        <f ca="1" t="shared" si="1"/>
        <v>123</v>
      </c>
    </row>
    <row r="53" spans="1:10" s="18" customFormat="1" ht="19.5" customHeight="1">
      <c r="A53" s="10">
        <v>11</v>
      </c>
      <c r="B53" s="28"/>
      <c r="C53" s="29"/>
      <c r="D53" s="30"/>
      <c r="E53" s="14"/>
      <c r="F53" s="64"/>
      <c r="G53" s="12"/>
      <c r="H53" s="20"/>
      <c r="I53" s="59" t="s">
        <v>229</v>
      </c>
      <c r="J53" s="86">
        <f ca="1" t="shared" si="1"/>
        <v>123</v>
      </c>
    </row>
    <row r="54" spans="8:15" ht="14.25">
      <c r="H54" s="13"/>
      <c r="I54" s="93"/>
      <c r="J54" s="94"/>
      <c r="K54" s="13"/>
      <c r="L54" s="13"/>
      <c r="M54" s="16"/>
      <c r="N54" s="15"/>
      <c r="O54" s="13"/>
    </row>
    <row r="55" spans="8:15" ht="14.25">
      <c r="H55" s="13"/>
      <c r="I55" s="93"/>
      <c r="J55" s="94"/>
      <c r="K55" s="13"/>
      <c r="L55" s="13"/>
      <c r="M55" s="16"/>
      <c r="N55" s="15"/>
      <c r="O55" s="13"/>
    </row>
    <row r="56" spans="8:15" ht="14.25">
      <c r="H56" s="13"/>
      <c r="I56" s="93"/>
      <c r="J56" s="94"/>
      <c r="K56" s="13"/>
      <c r="L56" s="13"/>
      <c r="M56" s="16"/>
      <c r="N56" s="15"/>
      <c r="O56" s="13"/>
    </row>
    <row r="57" spans="8:15" ht="14.25">
      <c r="H57" s="13"/>
      <c r="I57" s="93"/>
      <c r="J57" s="94"/>
      <c r="K57" s="13"/>
      <c r="L57" s="13"/>
      <c r="M57" s="16"/>
      <c r="N57" s="15"/>
      <c r="O57" s="13"/>
    </row>
    <row r="58" spans="8:15" ht="14.25">
      <c r="H58" s="13"/>
      <c r="I58" s="93"/>
      <c r="J58" s="94"/>
      <c r="K58" s="13"/>
      <c r="L58" s="13"/>
      <c r="M58" s="16"/>
      <c r="N58" s="15"/>
      <c r="O58" s="13"/>
    </row>
    <row r="59" spans="8:15" ht="14.25">
      <c r="H59" s="13"/>
      <c r="I59" s="93"/>
      <c r="J59" s="94"/>
      <c r="K59" s="13"/>
      <c r="L59" s="13"/>
      <c r="M59" s="16"/>
      <c r="N59" s="15"/>
      <c r="O59" s="13"/>
    </row>
    <row r="60" spans="8:15" ht="14.25">
      <c r="H60" s="13"/>
      <c r="I60" s="93"/>
      <c r="J60" s="94"/>
      <c r="K60" s="13"/>
      <c r="L60" s="13"/>
      <c r="M60" s="16"/>
      <c r="N60" s="15"/>
      <c r="O60" s="13"/>
    </row>
    <row r="61" spans="8:15" ht="14.25">
      <c r="H61" s="13"/>
      <c r="I61" s="93"/>
      <c r="J61" s="94"/>
      <c r="K61" s="13"/>
      <c r="L61" s="13"/>
      <c r="M61" s="16"/>
      <c r="N61" s="15"/>
      <c r="O61" s="13"/>
    </row>
    <row r="62" spans="1:15" ht="12.75">
      <c r="A62"/>
      <c r="C62"/>
      <c r="D62"/>
      <c r="F62"/>
      <c r="H62" s="13"/>
      <c r="I62" s="93"/>
      <c r="J62" s="94"/>
      <c r="K62" s="13"/>
      <c r="L62" s="13"/>
      <c r="M62" s="16"/>
      <c r="N62" s="15"/>
      <c r="O62" s="13"/>
    </row>
    <row r="63" spans="1:15" ht="12.75">
      <c r="A63"/>
      <c r="C63"/>
      <c r="D63"/>
      <c r="F63"/>
      <c r="H63" s="13"/>
      <c r="I63" s="93"/>
      <c r="J63" s="94"/>
      <c r="K63" s="13"/>
      <c r="L63" s="13"/>
      <c r="M63" s="16"/>
      <c r="N63" s="15"/>
      <c r="O63" s="13"/>
    </row>
    <row r="64" spans="1:15" ht="12.75">
      <c r="A64"/>
      <c r="C64"/>
      <c r="D64"/>
      <c r="F64"/>
      <c r="H64" s="13"/>
      <c r="I64" s="93"/>
      <c r="J64" s="94"/>
      <c r="K64" s="13"/>
      <c r="L64" s="13"/>
      <c r="M64" s="16"/>
      <c r="N64" s="15"/>
      <c r="O64" s="13"/>
    </row>
    <row r="65" spans="1:15" ht="12.75">
      <c r="A65"/>
      <c r="C65"/>
      <c r="D65"/>
      <c r="F65"/>
      <c r="H65" s="13"/>
      <c r="I65" s="93"/>
      <c r="J65" s="94"/>
      <c r="K65" s="13"/>
      <c r="L65" s="13"/>
      <c r="M65" s="16"/>
      <c r="N65" s="15"/>
      <c r="O65" s="13"/>
    </row>
    <row r="66" spans="1:15" ht="12.75">
      <c r="A66"/>
      <c r="C66"/>
      <c r="D66"/>
      <c r="F66"/>
      <c r="H66" s="13"/>
      <c r="I66" s="93"/>
      <c r="J66" s="94"/>
      <c r="K66" s="13"/>
      <c r="L66" s="13"/>
      <c r="M66" s="16"/>
      <c r="N66" s="15"/>
      <c r="O66" s="13"/>
    </row>
  </sheetData>
  <sheetProtection/>
  <autoFilter ref="A8:J13"/>
  <mergeCells count="13">
    <mergeCell ref="E39:G39"/>
    <mergeCell ref="A6:H6"/>
    <mergeCell ref="B15:C15"/>
    <mergeCell ref="D15:E15"/>
    <mergeCell ref="B30:C30"/>
    <mergeCell ref="D30:E30"/>
    <mergeCell ref="F30:G30"/>
    <mergeCell ref="A1:C1"/>
    <mergeCell ref="D1:H1"/>
    <mergeCell ref="A2:C2"/>
    <mergeCell ref="D2:H2"/>
    <mergeCell ref="A3:C3"/>
    <mergeCell ref="A5:H5"/>
  </mergeCells>
  <printOptions/>
  <pageMargins left="0.25" right="0.25" top="0.25" bottom="0.25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8"/>
  <sheetViews>
    <sheetView zoomScale="124" zoomScaleNormal="124" zoomScalePageLayoutView="0" workbookViewId="0" topLeftCell="A1">
      <selection activeCell="F10" sqref="F10:F15"/>
    </sheetView>
  </sheetViews>
  <sheetFormatPr defaultColWidth="9.140625" defaultRowHeight="12.75"/>
  <cols>
    <col min="1" max="1" width="5.7109375" style="9" customWidth="1"/>
    <col min="2" max="2" width="26.8515625" style="0" customWidth="1"/>
    <col min="3" max="3" width="9.140625" style="8" customWidth="1"/>
    <col min="4" max="4" width="16.57421875" style="8" customWidth="1"/>
    <col min="5" max="5" width="7.8515625" style="0" customWidth="1"/>
    <col min="6" max="6" width="10.8515625" style="39" customWidth="1"/>
    <col min="7" max="7" width="6.57421875" style="0" customWidth="1"/>
    <col min="8" max="8" width="16.140625" style="0" customWidth="1"/>
    <col min="9" max="9" width="14.421875" style="95" customWidth="1"/>
    <col min="10" max="10" width="10.28125" style="82" customWidth="1"/>
  </cols>
  <sheetData>
    <row r="1" spans="1:17" s="3" customFormat="1" ht="16.5">
      <c r="A1" s="203" t="s">
        <v>43</v>
      </c>
      <c r="B1" s="203"/>
      <c r="C1" s="203"/>
      <c r="D1" s="204" t="s">
        <v>44</v>
      </c>
      <c r="E1" s="204"/>
      <c r="F1" s="204"/>
      <c r="G1" s="204"/>
      <c r="H1" s="204"/>
      <c r="I1" s="74"/>
      <c r="J1" s="75"/>
      <c r="K1" s="1"/>
      <c r="L1" s="1"/>
      <c r="M1" s="1"/>
      <c r="N1" s="1"/>
      <c r="O1" s="1"/>
      <c r="P1" s="2"/>
      <c r="Q1" s="2"/>
    </row>
    <row r="2" spans="1:18" s="3" customFormat="1" ht="18.75">
      <c r="A2" s="205" t="s">
        <v>45</v>
      </c>
      <c r="B2" s="205"/>
      <c r="C2" s="205"/>
      <c r="D2" s="206" t="s">
        <v>46</v>
      </c>
      <c r="E2" s="206"/>
      <c r="F2" s="206"/>
      <c r="G2" s="206"/>
      <c r="H2" s="206"/>
      <c r="I2" s="76"/>
      <c r="J2" s="77"/>
      <c r="K2" s="4"/>
      <c r="L2" s="4"/>
      <c r="M2" s="4"/>
      <c r="N2" s="4"/>
      <c r="O2" s="4"/>
      <c r="P2" s="4"/>
      <c r="Q2" s="4"/>
      <c r="R2" s="4"/>
    </row>
    <row r="3" spans="1:17" s="3" customFormat="1" ht="18.75">
      <c r="A3" s="205" t="s">
        <v>47</v>
      </c>
      <c r="B3" s="205"/>
      <c r="C3" s="205"/>
      <c r="D3" s="2"/>
      <c r="E3" s="2"/>
      <c r="F3" s="60"/>
      <c r="G3" s="2"/>
      <c r="H3" s="2"/>
      <c r="I3" s="78"/>
      <c r="J3" s="79"/>
      <c r="K3" s="2"/>
      <c r="L3" s="6"/>
      <c r="M3" s="6"/>
      <c r="N3" s="6"/>
      <c r="O3" s="6"/>
      <c r="P3" s="5"/>
      <c r="Q3" s="2"/>
    </row>
    <row r="4" spans="1:17" s="3" customFormat="1" ht="16.5">
      <c r="A4" s="2"/>
      <c r="B4" s="2"/>
      <c r="C4" s="2"/>
      <c r="D4" s="2"/>
      <c r="E4" s="2"/>
      <c r="F4" s="60"/>
      <c r="G4" s="2"/>
      <c r="H4" s="2"/>
      <c r="I4" s="78"/>
      <c r="J4" s="80"/>
      <c r="K4" s="2"/>
      <c r="L4" s="5"/>
      <c r="M4" s="7"/>
      <c r="N4" s="5"/>
      <c r="O4" s="5"/>
      <c r="P4" s="5"/>
      <c r="Q4" s="2"/>
    </row>
    <row r="5" spans="1:9" ht="18" customHeight="1">
      <c r="A5" s="207" t="s">
        <v>302</v>
      </c>
      <c r="B5" s="207"/>
      <c r="C5" s="207"/>
      <c r="D5" s="207"/>
      <c r="E5" s="207"/>
      <c r="F5" s="207"/>
      <c r="G5" s="207"/>
      <c r="H5" s="207"/>
      <c r="I5" s="81"/>
    </row>
    <row r="6" spans="1:9" ht="18" customHeight="1">
      <c r="A6" s="199"/>
      <c r="B6" s="199"/>
      <c r="C6" s="199"/>
      <c r="D6" s="199"/>
      <c r="E6" s="199"/>
      <c r="F6" s="199"/>
      <c r="G6" s="199"/>
      <c r="H6" s="199"/>
      <c r="I6" s="81"/>
    </row>
    <row r="8" spans="1:10" ht="30.75" customHeight="1">
      <c r="A8" s="17" t="s">
        <v>48</v>
      </c>
      <c r="B8" s="17" t="s">
        <v>49</v>
      </c>
      <c r="C8" s="17" t="s">
        <v>50</v>
      </c>
      <c r="D8" s="17" t="s">
        <v>249</v>
      </c>
      <c r="E8" s="17" t="s">
        <v>51</v>
      </c>
      <c r="F8" s="61" t="s">
        <v>252</v>
      </c>
      <c r="G8" s="17" t="s">
        <v>237</v>
      </c>
      <c r="H8" s="17" t="s">
        <v>52</v>
      </c>
      <c r="I8" s="83" t="s">
        <v>53</v>
      </c>
      <c r="J8" s="84" t="s">
        <v>266</v>
      </c>
    </row>
    <row r="9" spans="1:10" ht="14.25">
      <c r="A9" s="52">
        <v>1</v>
      </c>
      <c r="B9" s="52">
        <v>2</v>
      </c>
      <c r="C9" s="52">
        <v>3</v>
      </c>
      <c r="D9" s="52">
        <v>4</v>
      </c>
      <c r="E9" s="52">
        <v>5</v>
      </c>
      <c r="F9" s="62">
        <v>6</v>
      </c>
      <c r="G9" s="52">
        <v>7</v>
      </c>
      <c r="H9" s="52">
        <v>8</v>
      </c>
      <c r="I9" s="85">
        <v>8</v>
      </c>
      <c r="J9" s="82">
        <v>9</v>
      </c>
    </row>
    <row r="10" spans="1:10" s="18" customFormat="1" ht="19.5" customHeight="1">
      <c r="A10" s="10">
        <v>1</v>
      </c>
      <c r="B10" s="11" t="s">
        <v>21</v>
      </c>
      <c r="C10" s="12" t="s">
        <v>60</v>
      </c>
      <c r="D10" s="14" t="s">
        <v>13</v>
      </c>
      <c r="E10" s="14" t="s">
        <v>61</v>
      </c>
      <c r="F10" s="63">
        <v>25741</v>
      </c>
      <c r="G10" s="12" t="s">
        <v>57</v>
      </c>
      <c r="H10" s="19"/>
      <c r="I10" s="59" t="s">
        <v>228</v>
      </c>
      <c r="J10" s="86">
        <f aca="true" ca="1" t="shared" si="0" ref="J10:J15">ROUND((TODAY()-F10)/365,0)</f>
        <v>52</v>
      </c>
    </row>
    <row r="11" spans="1:10" s="18" customFormat="1" ht="19.5" customHeight="1">
      <c r="A11" s="10">
        <v>1</v>
      </c>
      <c r="B11" s="21" t="s">
        <v>17</v>
      </c>
      <c r="C11" s="12" t="s">
        <v>55</v>
      </c>
      <c r="D11" s="14" t="s">
        <v>13</v>
      </c>
      <c r="E11" s="14" t="s">
        <v>61</v>
      </c>
      <c r="F11" s="63">
        <v>28043</v>
      </c>
      <c r="G11" s="12" t="s">
        <v>59</v>
      </c>
      <c r="H11" s="19"/>
      <c r="I11" s="59" t="s">
        <v>228</v>
      </c>
      <c r="J11" s="86">
        <f ca="1" t="shared" si="0"/>
        <v>46</v>
      </c>
    </row>
    <row r="12" spans="1:10" s="18" customFormat="1" ht="19.5" customHeight="1">
      <c r="A12" s="10">
        <v>1</v>
      </c>
      <c r="B12" s="10" t="s">
        <v>19</v>
      </c>
      <c r="C12" s="12" t="s">
        <v>55</v>
      </c>
      <c r="D12" s="14" t="s">
        <v>13</v>
      </c>
      <c r="E12" s="14" t="s">
        <v>61</v>
      </c>
      <c r="F12" s="63">
        <v>24393</v>
      </c>
      <c r="G12" s="12" t="s">
        <v>59</v>
      </c>
      <c r="H12" s="19"/>
      <c r="I12" s="59" t="s">
        <v>228</v>
      </c>
      <c r="J12" s="86">
        <f ca="1" t="shared" si="0"/>
        <v>56</v>
      </c>
    </row>
    <row r="13" spans="1:10" s="18" customFormat="1" ht="19.5" customHeight="1">
      <c r="A13" s="10">
        <v>1</v>
      </c>
      <c r="B13" s="11" t="s">
        <v>22</v>
      </c>
      <c r="C13" s="12" t="s">
        <v>55</v>
      </c>
      <c r="D13" s="14" t="s">
        <v>13</v>
      </c>
      <c r="E13" s="14" t="s">
        <v>61</v>
      </c>
      <c r="F13" s="63">
        <v>26983</v>
      </c>
      <c r="G13" s="12" t="s">
        <v>59</v>
      </c>
      <c r="H13" s="19"/>
      <c r="I13" s="59" t="s">
        <v>228</v>
      </c>
      <c r="J13" s="86">
        <f ca="1" t="shared" si="0"/>
        <v>49</v>
      </c>
    </row>
    <row r="14" spans="1:10" s="18" customFormat="1" ht="19.5" customHeight="1">
      <c r="A14" s="10">
        <v>1</v>
      </c>
      <c r="B14" s="11" t="s">
        <v>12</v>
      </c>
      <c r="C14" s="12" t="s">
        <v>60</v>
      </c>
      <c r="D14" s="12" t="s">
        <v>13</v>
      </c>
      <c r="E14" s="14" t="s">
        <v>58</v>
      </c>
      <c r="F14" s="63">
        <v>27975</v>
      </c>
      <c r="G14" s="12" t="s">
        <v>57</v>
      </c>
      <c r="H14" s="19"/>
      <c r="I14" s="59" t="s">
        <v>228</v>
      </c>
      <c r="J14" s="86">
        <f ca="1" t="shared" si="0"/>
        <v>46</v>
      </c>
    </row>
    <row r="15" spans="1:10" s="18" customFormat="1" ht="19.5" customHeight="1">
      <c r="A15" s="10">
        <v>1</v>
      </c>
      <c r="B15" s="11" t="s">
        <v>15</v>
      </c>
      <c r="C15" s="12" t="s">
        <v>60</v>
      </c>
      <c r="D15" s="14" t="s">
        <v>13</v>
      </c>
      <c r="E15" s="14" t="s">
        <v>61</v>
      </c>
      <c r="F15" s="63">
        <v>24668</v>
      </c>
      <c r="G15" s="12" t="s">
        <v>59</v>
      </c>
      <c r="H15" s="19"/>
      <c r="I15" s="59" t="s">
        <v>228</v>
      </c>
      <c r="J15" s="86">
        <f ca="1" t="shared" si="0"/>
        <v>55</v>
      </c>
    </row>
    <row r="16" spans="1:10" s="18" customFormat="1" ht="21" customHeight="1">
      <c r="A16" s="31"/>
      <c r="B16" s="32"/>
      <c r="C16" s="33"/>
      <c r="D16" s="34"/>
      <c r="E16" s="33"/>
      <c r="F16" s="35"/>
      <c r="G16" s="36"/>
      <c r="H16" s="37"/>
      <c r="I16" s="87"/>
      <c r="J16" s="86"/>
    </row>
    <row r="17" spans="1:10" s="18" customFormat="1" ht="15">
      <c r="A17" s="38"/>
      <c r="B17" s="212" t="s">
        <v>270</v>
      </c>
      <c r="C17" s="209"/>
      <c r="D17" s="212" t="s">
        <v>269</v>
      </c>
      <c r="E17" s="212"/>
      <c r="F17" s="39"/>
      <c r="G17" s="58" t="s">
        <v>50</v>
      </c>
      <c r="H17" s="58"/>
      <c r="I17" s="88"/>
      <c r="J17" s="86"/>
    </row>
    <row r="18" spans="1:15" s="18" customFormat="1" ht="15">
      <c r="A18" s="38"/>
      <c r="B18" s="40" t="s">
        <v>56</v>
      </c>
      <c r="C18" s="41">
        <f>COUNTIF($E$10:$E$15,"PGS.TS")</f>
        <v>0</v>
      </c>
      <c r="D18" s="40" t="s">
        <v>56</v>
      </c>
      <c r="E18" s="41">
        <f>COUNTIF($E$10:$E$15,"PGS.TS")</f>
        <v>0</v>
      </c>
      <c r="F18" s="39"/>
      <c r="G18" s="40" t="s">
        <v>55</v>
      </c>
      <c r="H18" s="41">
        <f>COUNTIF($C$10:$C$15,"GVC")</f>
        <v>3</v>
      </c>
      <c r="I18" s="88">
        <f>COUNTIF($C$10:$C$15,"GVC")</f>
        <v>3</v>
      </c>
      <c r="J18" s="89"/>
      <c r="K18" s="42"/>
      <c r="L18" s="43"/>
      <c r="M18" s="43"/>
      <c r="N18" s="43"/>
      <c r="O18" s="43"/>
    </row>
    <row r="19" spans="1:15" s="18" customFormat="1" ht="15">
      <c r="A19" s="38"/>
      <c r="B19" s="40" t="s">
        <v>58</v>
      </c>
      <c r="C19" s="41">
        <f>COUNTIF($E$10:$E$15,"TS")</f>
        <v>1</v>
      </c>
      <c r="D19" s="40" t="s">
        <v>58</v>
      </c>
      <c r="E19" s="41">
        <f>COUNTIF($E$10:$E$15,"TS")</f>
        <v>1</v>
      </c>
      <c r="F19" s="39"/>
      <c r="G19" s="40" t="s">
        <v>60</v>
      </c>
      <c r="H19" s="41">
        <f>COUNTIF($C$10:$C$15,"GV")</f>
        <v>3</v>
      </c>
      <c r="I19" s="88">
        <f>COUNTIF($C$10:$C$15,"GV")</f>
        <v>3</v>
      </c>
      <c r="J19" s="89"/>
      <c r="K19" s="42"/>
      <c r="L19" s="43"/>
      <c r="M19" s="43"/>
      <c r="N19" s="43"/>
      <c r="O19" s="43"/>
    </row>
    <row r="20" spans="1:15" s="18" customFormat="1" ht="15">
      <c r="A20" s="38"/>
      <c r="B20" s="40" t="s">
        <v>91</v>
      </c>
      <c r="C20" s="41">
        <f>COUNTIF($E$10:$E$15,"NCS")</f>
        <v>0</v>
      </c>
      <c r="D20" s="40" t="s">
        <v>91</v>
      </c>
      <c r="E20" s="41">
        <f>COUNTIF($E$10:$E$15,"NCS")</f>
        <v>0</v>
      </c>
      <c r="F20" s="39"/>
      <c r="G20" s="40" t="s">
        <v>188</v>
      </c>
      <c r="H20" s="41">
        <f>COUNTIF($C$10:$C$15,"GVMN")</f>
        <v>0</v>
      </c>
      <c r="I20" s="88">
        <f>COUNTIF($C$10:$C$17,"GVMN")</f>
        <v>0</v>
      </c>
      <c r="J20" s="89"/>
      <c r="K20" s="42"/>
      <c r="L20" s="43"/>
      <c r="M20" s="43"/>
      <c r="N20" s="43"/>
      <c r="O20" s="43"/>
    </row>
    <row r="21" spans="1:15" s="18" customFormat="1" ht="15">
      <c r="A21" s="38"/>
      <c r="B21" s="40" t="s">
        <v>61</v>
      </c>
      <c r="C21" s="41">
        <f>COUNTIF($A$10:$H$15,"THS")</f>
        <v>5</v>
      </c>
      <c r="D21" s="40" t="s">
        <v>61</v>
      </c>
      <c r="E21" s="41">
        <f>COUNTIF($A$10:$H$15,"THS")</f>
        <v>5</v>
      </c>
      <c r="F21" s="39"/>
      <c r="G21" s="44" t="s">
        <v>214</v>
      </c>
      <c r="H21" s="44">
        <f>SUM(H18:H20)</f>
        <v>6</v>
      </c>
      <c r="I21" s="45">
        <f>SUM(I18:I20)</f>
        <v>6</v>
      </c>
      <c r="J21" s="89"/>
      <c r="K21" s="42"/>
      <c r="L21" s="43"/>
      <c r="M21" s="43"/>
      <c r="N21" s="43"/>
      <c r="O21" s="43"/>
    </row>
    <row r="22" spans="1:15" s="18" customFormat="1" ht="15">
      <c r="A22" s="38"/>
      <c r="B22" s="40" t="s">
        <v>69</v>
      </c>
      <c r="C22" s="41">
        <f>COUNTIF($E$10:$E$15,"CH")</f>
        <v>0</v>
      </c>
      <c r="D22" s="40" t="s">
        <v>69</v>
      </c>
      <c r="E22" s="41">
        <f>COUNTIF($E$10:$E$15,"CH")</f>
        <v>0</v>
      </c>
      <c r="F22" s="39"/>
      <c r="H22" s="42"/>
      <c r="I22" s="90"/>
      <c r="J22" s="89"/>
      <c r="K22" s="42"/>
      <c r="L22" s="43"/>
      <c r="M22" s="43"/>
      <c r="N22" s="43"/>
      <c r="O22" s="43"/>
    </row>
    <row r="23" spans="1:15" s="18" customFormat="1" ht="15">
      <c r="A23" s="38"/>
      <c r="B23" s="40" t="s">
        <v>63</v>
      </c>
      <c r="C23" s="41">
        <f>COUNTIF($E$10:$E$15,"CN")</f>
        <v>0</v>
      </c>
      <c r="D23" s="40" t="s">
        <v>63</v>
      </c>
      <c r="E23" s="41">
        <f>COUNTIF($E$10:$E$15,"CN")</f>
        <v>0</v>
      </c>
      <c r="F23" s="39"/>
      <c r="H23" s="42"/>
      <c r="I23" s="91"/>
      <c r="J23" s="89"/>
      <c r="K23" s="42"/>
      <c r="L23" s="43"/>
      <c r="M23" s="43"/>
      <c r="N23" s="43"/>
      <c r="O23" s="43"/>
    </row>
    <row r="24" spans="1:15" s="18" customFormat="1" ht="15">
      <c r="A24" s="38"/>
      <c r="B24" s="40" t="s">
        <v>74</v>
      </c>
      <c r="C24" s="41">
        <f>COUNTIF($E$10:$E$15,"CĐ")</f>
        <v>0</v>
      </c>
      <c r="D24" s="40" t="s">
        <v>74</v>
      </c>
      <c r="E24" s="41">
        <f>COUNTIF($E$10:$E$15,"CĐ")</f>
        <v>0</v>
      </c>
      <c r="F24" s="39"/>
      <c r="G24" s="46" t="s">
        <v>228</v>
      </c>
      <c r="H24" s="47"/>
      <c r="I24" s="88">
        <f>COUNTIF($I$10:$I$15,"BC")</f>
        <v>6</v>
      </c>
      <c r="J24" s="89"/>
      <c r="K24" s="42"/>
      <c r="L24" s="43"/>
      <c r="M24" s="48"/>
      <c r="N24" s="42"/>
      <c r="O24" s="43"/>
    </row>
    <row r="25" spans="1:15" s="18" customFormat="1" ht="15">
      <c r="A25" s="38"/>
      <c r="B25" s="40" t="s">
        <v>114</v>
      </c>
      <c r="C25" s="41">
        <f>COUNTIF($E$10:$E$15,"TC")</f>
        <v>0</v>
      </c>
      <c r="D25" s="40" t="s">
        <v>114</v>
      </c>
      <c r="E25" s="41">
        <f>COUNTIF($E$10:$E$15,"TC")</f>
        <v>0</v>
      </c>
      <c r="F25" s="39"/>
      <c r="G25" s="46" t="s">
        <v>236</v>
      </c>
      <c r="H25" s="47"/>
      <c r="I25" s="88">
        <f>COUNTIF($I$10:$I$15,"HĐKXĐTH")</f>
        <v>0</v>
      </c>
      <c r="J25" s="89"/>
      <c r="K25" s="42"/>
      <c r="L25" s="43"/>
      <c r="M25" s="48"/>
      <c r="N25" s="42"/>
      <c r="O25" s="43"/>
    </row>
    <row r="26" spans="1:15" s="18" customFormat="1" ht="15">
      <c r="A26" s="38"/>
      <c r="B26" s="40" t="s">
        <v>233</v>
      </c>
      <c r="C26" s="41">
        <f>COUNTIF($E$10:$E$15,"PT")</f>
        <v>0</v>
      </c>
      <c r="D26" s="40" t="s">
        <v>233</v>
      </c>
      <c r="E26" s="41">
        <f>COUNTIF($E$10:$E$15,"PT")</f>
        <v>0</v>
      </c>
      <c r="F26" s="39"/>
      <c r="G26" s="46" t="s">
        <v>229</v>
      </c>
      <c r="H26" s="47"/>
      <c r="I26" s="88">
        <f>COUNTIF($I$10:$I$15,"HĐCTH")</f>
        <v>0</v>
      </c>
      <c r="J26" s="89"/>
      <c r="K26" s="42"/>
      <c r="L26" s="43"/>
      <c r="M26" s="48"/>
      <c r="N26" s="42"/>
      <c r="O26" s="43"/>
    </row>
    <row r="27" spans="1:15" s="18" customFormat="1" ht="15">
      <c r="A27" s="38"/>
      <c r="B27" s="40" t="s">
        <v>57</v>
      </c>
      <c r="C27" s="41">
        <f>COUNTIF($G$10:$G$15,"Nam")</f>
        <v>2</v>
      </c>
      <c r="D27" s="40" t="s">
        <v>57</v>
      </c>
      <c r="E27" s="41">
        <f>COUNTIF($G$10:$G$15,"Nam")</f>
        <v>2</v>
      </c>
      <c r="F27" s="39"/>
      <c r="G27" s="46" t="s">
        <v>235</v>
      </c>
      <c r="H27" s="50"/>
      <c r="I27" s="88">
        <f>COUNTIF($I$10:$I$15,"HĐNĐ68")</f>
        <v>0</v>
      </c>
      <c r="J27" s="89"/>
      <c r="K27" s="43"/>
      <c r="L27" s="43"/>
      <c r="M27" s="48"/>
      <c r="N27" s="42"/>
      <c r="O27" s="43"/>
    </row>
    <row r="28" spans="1:15" s="18" customFormat="1" ht="15">
      <c r="A28" s="38"/>
      <c r="B28" s="40" t="s">
        <v>59</v>
      </c>
      <c r="C28" s="41">
        <f>COUNTIF($G$10:$G$15,"NỮ")</f>
        <v>4</v>
      </c>
      <c r="D28" s="40" t="s">
        <v>59</v>
      </c>
      <c r="E28" s="41">
        <f>COUNTIF($G$10:$G$15,"NỮ")</f>
        <v>4</v>
      </c>
      <c r="F28" s="39"/>
      <c r="G28" s="44" t="s">
        <v>214</v>
      </c>
      <c r="H28" s="50"/>
      <c r="I28" s="51">
        <f>SUM(I24:I27)</f>
        <v>6</v>
      </c>
      <c r="J28" s="92"/>
      <c r="K28" s="43"/>
      <c r="L28" s="43"/>
      <c r="M28" s="48"/>
      <c r="N28" s="42"/>
      <c r="O28" s="43"/>
    </row>
    <row r="29" spans="1:15" s="18" customFormat="1" ht="15">
      <c r="A29" s="38"/>
      <c r="B29" s="44" t="s">
        <v>214</v>
      </c>
      <c r="C29" s="45">
        <f>SUM($E$18:$E$26)</f>
        <v>6</v>
      </c>
      <c r="D29" s="44" t="s">
        <v>214</v>
      </c>
      <c r="E29" s="45">
        <f>SUM($E$18:$E$26)</f>
        <v>6</v>
      </c>
      <c r="F29" s="39"/>
      <c r="H29" s="43"/>
      <c r="I29" s="91"/>
      <c r="J29" s="92"/>
      <c r="K29" s="43"/>
      <c r="L29" s="43"/>
      <c r="M29" s="48"/>
      <c r="N29" s="42"/>
      <c r="O29" s="43"/>
    </row>
    <row r="30" spans="1:15" s="18" customFormat="1" ht="15">
      <c r="A30" s="38"/>
      <c r="B30" s="96"/>
      <c r="C30" s="97"/>
      <c r="D30" s="96"/>
      <c r="E30" s="97"/>
      <c r="F30" s="39"/>
      <c r="H30" s="43"/>
      <c r="I30" s="91"/>
      <c r="J30" s="92"/>
      <c r="K30" s="43"/>
      <c r="L30" s="43"/>
      <c r="M30" s="48"/>
      <c r="N30" s="42"/>
      <c r="O30" s="43"/>
    </row>
    <row r="31" spans="1:15" s="18" customFormat="1" ht="15">
      <c r="A31" s="38"/>
      <c r="C31" s="49"/>
      <c r="D31" s="49"/>
      <c r="F31" s="39"/>
      <c r="H31" s="43"/>
      <c r="I31" s="91"/>
      <c r="J31" s="92"/>
      <c r="K31" s="43"/>
      <c r="L31" s="43"/>
      <c r="M31" s="48"/>
      <c r="N31" s="42"/>
      <c r="O31" s="43"/>
    </row>
    <row r="32" spans="1:15" s="18" customFormat="1" ht="15">
      <c r="A32" s="38"/>
      <c r="B32" s="208" t="s">
        <v>263</v>
      </c>
      <c r="C32" s="209"/>
      <c r="D32" s="208" t="s">
        <v>265</v>
      </c>
      <c r="E32" s="209"/>
      <c r="F32" s="208" t="s">
        <v>264</v>
      </c>
      <c r="G32" s="209"/>
      <c r="H32" s="43"/>
      <c r="I32" s="91"/>
      <c r="J32" s="92"/>
      <c r="K32" s="43"/>
      <c r="L32" s="43"/>
      <c r="M32" s="48"/>
      <c r="N32" s="42"/>
      <c r="O32" s="43"/>
    </row>
    <row r="33" spans="1:15" s="18" customFormat="1" ht="15">
      <c r="A33" s="38"/>
      <c r="B33" s="53" t="s">
        <v>255</v>
      </c>
      <c r="C33" s="54">
        <f>COUNTIF($J$10:$J$15,"&gt;=55")</f>
        <v>2</v>
      </c>
      <c r="D33" s="53" t="s">
        <v>255</v>
      </c>
      <c r="E33" s="54">
        <f>_xlfn.COUNTIFS($G$10:$G$15,"Nam",$J$10:$J$15,"&gt;=55")</f>
        <v>0</v>
      </c>
      <c r="F33" s="53" t="s">
        <v>255</v>
      </c>
      <c r="G33" s="54">
        <f>C33-E33</f>
        <v>2</v>
      </c>
      <c r="H33" s="43"/>
      <c r="I33" s="91"/>
      <c r="J33" s="92"/>
      <c r="K33" s="43"/>
      <c r="L33" s="43"/>
      <c r="M33" s="48"/>
      <c r="N33" s="42"/>
      <c r="O33" s="43"/>
    </row>
    <row r="34" spans="1:15" s="18" customFormat="1" ht="15">
      <c r="A34" s="38"/>
      <c r="B34" s="53" t="s">
        <v>256</v>
      </c>
      <c r="C34" s="54">
        <f>COUNTIF($J$10:$J$15,"&gt;=50")-COUNTIF($J$10:$J$15,"&gt;=55")</f>
        <v>1</v>
      </c>
      <c r="D34" s="53" t="s">
        <v>256</v>
      </c>
      <c r="E34" s="54">
        <f>_xlfn.COUNTIFS($G$10:$G$15,"Nam",$J$10:$J$15,"&gt;=50")-_xlfn.COUNTIFS($G$10:$G$15,"Nam",$J$10:$J$15,"&gt;=55")</f>
        <v>1</v>
      </c>
      <c r="F34" s="53" t="s">
        <v>256</v>
      </c>
      <c r="G34" s="54">
        <f aca="true" t="shared" si="1" ref="G34:G39">C34-E34</f>
        <v>0</v>
      </c>
      <c r="H34" s="43"/>
      <c r="I34" s="91"/>
      <c r="J34" s="92"/>
      <c r="K34" s="43"/>
      <c r="L34" s="43"/>
      <c r="M34" s="48"/>
      <c r="N34" s="42"/>
      <c r="O34" s="43"/>
    </row>
    <row r="35" spans="1:15" s="18" customFormat="1" ht="15">
      <c r="A35" s="38"/>
      <c r="B35" s="53" t="s">
        <v>257</v>
      </c>
      <c r="C35" s="54">
        <f>COUNTIF($J$10:$J$15,"&gt;=45")-COUNTIF($J$10:$J$15,"&gt;=50")</f>
        <v>3</v>
      </c>
      <c r="D35" s="53" t="s">
        <v>257</v>
      </c>
      <c r="E35" s="54">
        <f>_xlfn.COUNTIFS($G$10:$G$15,"Nam",$J$10:$J$15,"&gt;=45")-_xlfn.COUNTIFS($G$10:$G$15,"Nam",$J$10:$J$15,"&gt;=50")</f>
        <v>1</v>
      </c>
      <c r="F35" s="53" t="s">
        <v>257</v>
      </c>
      <c r="G35" s="54">
        <f t="shared" si="1"/>
        <v>2</v>
      </c>
      <c r="H35" s="43"/>
      <c r="I35" s="91"/>
      <c r="J35" s="92"/>
      <c r="K35" s="43"/>
      <c r="L35" s="43"/>
      <c r="M35" s="48"/>
      <c r="N35" s="42"/>
      <c r="O35" s="43"/>
    </row>
    <row r="36" spans="1:15" s="18" customFormat="1" ht="15">
      <c r="A36" s="38"/>
      <c r="B36" s="53" t="s">
        <v>258</v>
      </c>
      <c r="C36" s="54">
        <f>COUNTIF($J$10:$J$15,"&gt;=40")-COUNTIF($J$10:$J$15,"&gt;=45")</f>
        <v>0</v>
      </c>
      <c r="D36" s="53" t="s">
        <v>258</v>
      </c>
      <c r="E36" s="54">
        <f>_xlfn.COUNTIFS($G$10:$G$15,"Nam",$J$10:$J$15,"&gt;=40")-_xlfn.COUNTIFS($G$10:$G$15,"Nam",$J$10:$J$15,"&gt;=45")</f>
        <v>0</v>
      </c>
      <c r="F36" s="53" t="s">
        <v>258</v>
      </c>
      <c r="G36" s="54">
        <f t="shared" si="1"/>
        <v>0</v>
      </c>
      <c r="H36" s="43"/>
      <c r="I36" s="91"/>
      <c r="J36" s="92"/>
      <c r="K36" s="43"/>
      <c r="L36" s="43"/>
      <c r="M36" s="48"/>
      <c r="N36" s="42"/>
      <c r="O36" s="43"/>
    </row>
    <row r="37" spans="1:15" s="18" customFormat="1" ht="15">
      <c r="A37" s="38"/>
      <c r="B37" s="53" t="s">
        <v>259</v>
      </c>
      <c r="C37" s="54">
        <f>COUNTIF($J$10:$J$15,"&gt;=35")-COUNTIF($J$10:$J$15,"&gt;=40")</f>
        <v>0</v>
      </c>
      <c r="D37" s="53" t="s">
        <v>259</v>
      </c>
      <c r="E37" s="54">
        <f>_xlfn.COUNTIFS($G$10:$G$15,"Nam",$J$10:$J$15,"&gt;=35")-_xlfn.COUNTIFS($G$10:$G$15,"Nam",$J$10:$J$15,"&gt;=40")</f>
        <v>0</v>
      </c>
      <c r="F37" s="53" t="s">
        <v>259</v>
      </c>
      <c r="G37" s="54">
        <f t="shared" si="1"/>
        <v>0</v>
      </c>
      <c r="H37" s="43"/>
      <c r="I37" s="91"/>
      <c r="J37" s="92"/>
      <c r="K37" s="43"/>
      <c r="L37" s="43"/>
      <c r="M37" s="48"/>
      <c r="N37" s="42"/>
      <c r="O37" s="43"/>
    </row>
    <row r="38" spans="1:15" s="18" customFormat="1" ht="15">
      <c r="A38" s="38"/>
      <c r="B38" s="53" t="s">
        <v>260</v>
      </c>
      <c r="C38" s="54">
        <f>COUNTIF($J$10:$J$15,"&gt;=30")-COUNTIF($J$10:$J$15,"&gt;=35")</f>
        <v>0</v>
      </c>
      <c r="D38" s="53" t="s">
        <v>260</v>
      </c>
      <c r="E38" s="54">
        <f>_xlfn.COUNTIFS($G$10:$G$15,"Nam",$J$10:$J$15,"&gt;=30")-_xlfn.COUNTIFS($G$10:$G$15,"Nam",$J$10:$J$15,"&gt;=35")</f>
        <v>0</v>
      </c>
      <c r="F38" s="53" t="s">
        <v>260</v>
      </c>
      <c r="G38" s="54">
        <f t="shared" si="1"/>
        <v>0</v>
      </c>
      <c r="H38" s="43"/>
      <c r="I38" s="91"/>
      <c r="J38" s="92"/>
      <c r="K38" s="43"/>
      <c r="L38" s="43"/>
      <c r="M38" s="48"/>
      <c r="N38" s="42"/>
      <c r="O38" s="43"/>
    </row>
    <row r="39" spans="1:15" s="18" customFormat="1" ht="15">
      <c r="A39" s="38"/>
      <c r="B39" s="53" t="s">
        <v>261</v>
      </c>
      <c r="C39" s="54">
        <f>COUNTIF($J$10:$J$15,"&gt;=20")-COUNTIF($J$10:$J$15,"&gt;=30")</f>
        <v>0</v>
      </c>
      <c r="D39" s="53" t="s">
        <v>261</v>
      </c>
      <c r="E39" s="54">
        <f>_xlfn.COUNTIFS($G$10:$G$15,"Nam",$J$10:$J$15,"&gt;=20")-_xlfn.COUNTIFS($G$10:$G$15,"Nam",$J$10:$J$15,"&gt;=30")</f>
        <v>0</v>
      </c>
      <c r="F39" s="53" t="s">
        <v>261</v>
      </c>
      <c r="G39" s="54">
        <f t="shared" si="1"/>
        <v>0</v>
      </c>
      <c r="H39" s="43"/>
      <c r="I39" s="91"/>
      <c r="J39" s="92"/>
      <c r="K39" s="43"/>
      <c r="L39" s="43"/>
      <c r="M39" s="48"/>
      <c r="N39" s="42"/>
      <c r="O39" s="43"/>
    </row>
    <row r="40" spans="1:15" s="18" customFormat="1" ht="15">
      <c r="A40" s="38"/>
      <c r="B40" s="55" t="s">
        <v>262</v>
      </c>
      <c r="C40" s="99">
        <f>SUM(C33:C39)</f>
        <v>6</v>
      </c>
      <c r="D40" s="55" t="s">
        <v>262</v>
      </c>
      <c r="E40" s="99">
        <f>SUM(E33:E39)</f>
        <v>2</v>
      </c>
      <c r="F40" s="55" t="s">
        <v>262</v>
      </c>
      <c r="G40" s="99">
        <f>SUM(G33:G39)</f>
        <v>4</v>
      </c>
      <c r="H40" s="43"/>
      <c r="I40" s="91"/>
      <c r="J40" s="92"/>
      <c r="K40" s="43"/>
      <c r="L40" s="43"/>
      <c r="M40" s="48"/>
      <c r="N40" s="42"/>
      <c r="O40" s="43"/>
    </row>
    <row r="41" spans="1:15" s="18" customFormat="1" ht="15">
      <c r="A41" s="38"/>
      <c r="B41" s="53"/>
      <c r="C41" s="57"/>
      <c r="D41" s="57"/>
      <c r="E41" s="210">
        <f>E40+G40</f>
        <v>6</v>
      </c>
      <c r="F41" s="211"/>
      <c r="G41" s="211"/>
      <c r="H41" s="43"/>
      <c r="I41" s="91"/>
      <c r="J41" s="92"/>
      <c r="K41" s="43"/>
      <c r="L41" s="43"/>
      <c r="M41" s="48"/>
      <c r="N41" s="42"/>
      <c r="O41" s="43"/>
    </row>
    <row r="42" spans="1:15" s="18" customFormat="1" ht="15">
      <c r="A42" s="38"/>
      <c r="C42" s="49"/>
      <c r="D42" s="49"/>
      <c r="F42" s="39"/>
      <c r="H42" s="43"/>
      <c r="I42" s="91"/>
      <c r="J42" s="92"/>
      <c r="K42" s="43"/>
      <c r="L42" s="43"/>
      <c r="M42" s="48"/>
      <c r="N42" s="42"/>
      <c r="O42" s="43"/>
    </row>
    <row r="43" spans="1:15" s="18" customFormat="1" ht="15">
      <c r="A43" s="38"/>
      <c r="C43" s="49"/>
      <c r="D43" s="49"/>
      <c r="F43" s="39"/>
      <c r="H43" s="43"/>
      <c r="I43" s="91"/>
      <c r="J43" s="92"/>
      <c r="K43" s="43"/>
      <c r="L43" s="43"/>
      <c r="M43" s="48"/>
      <c r="N43" s="42"/>
      <c r="O43" s="43"/>
    </row>
    <row r="44" spans="1:15" ht="18.75">
      <c r="A44" s="73" t="s">
        <v>292</v>
      </c>
      <c r="H44" s="13"/>
      <c r="I44" s="93"/>
      <c r="J44" s="94"/>
      <c r="K44" s="13"/>
      <c r="L44" s="13"/>
      <c r="M44" s="16"/>
      <c r="N44" s="15"/>
      <c r="O44" s="13"/>
    </row>
    <row r="45" spans="1:10" s="18" customFormat="1" ht="19.5" customHeight="1">
      <c r="A45" s="10">
        <v>1</v>
      </c>
      <c r="B45" s="28" t="s">
        <v>244</v>
      </c>
      <c r="C45" s="29" t="s">
        <v>287</v>
      </c>
      <c r="D45" s="30"/>
      <c r="E45" s="29" t="s">
        <v>233</v>
      </c>
      <c r="F45" s="64"/>
      <c r="G45" s="12" t="s">
        <v>57</v>
      </c>
      <c r="H45" s="20"/>
      <c r="I45" s="59" t="s">
        <v>229</v>
      </c>
      <c r="J45" s="86">
        <f ca="1">ROUND((TODAY()-F45)/365,0)</f>
        <v>123</v>
      </c>
    </row>
    <row r="46" spans="1:10" s="18" customFormat="1" ht="19.5" customHeight="1">
      <c r="A46" s="10">
        <v>2</v>
      </c>
      <c r="B46" s="11" t="s">
        <v>285</v>
      </c>
      <c r="C46" s="14" t="s">
        <v>288</v>
      </c>
      <c r="D46" s="23"/>
      <c r="E46" s="14" t="s">
        <v>63</v>
      </c>
      <c r="F46" s="63"/>
      <c r="G46" s="12" t="s">
        <v>59</v>
      </c>
      <c r="H46" s="20"/>
      <c r="I46" s="59" t="s">
        <v>229</v>
      </c>
      <c r="J46" s="86">
        <f ca="1">ROUND((TODAY()-F46)/365,0)</f>
        <v>123</v>
      </c>
    </row>
    <row r="47" spans="1:10" s="18" customFormat="1" ht="19.5" customHeight="1">
      <c r="A47" s="10">
        <v>3</v>
      </c>
      <c r="B47" s="28" t="s">
        <v>7</v>
      </c>
      <c r="C47" s="29" t="s">
        <v>288</v>
      </c>
      <c r="D47" s="30"/>
      <c r="E47" s="29" t="s">
        <v>114</v>
      </c>
      <c r="F47" s="64"/>
      <c r="G47" s="12" t="s">
        <v>59</v>
      </c>
      <c r="H47" s="20"/>
      <c r="I47" s="59" t="s">
        <v>229</v>
      </c>
      <c r="J47" s="86">
        <f ca="1">ROUND((TODAY()-F47)/365,0)</f>
        <v>123</v>
      </c>
    </row>
    <row r="48" spans="1:10" s="18" customFormat="1" ht="19.5" customHeight="1">
      <c r="A48" s="10">
        <v>4</v>
      </c>
      <c r="B48" s="28" t="s">
        <v>243</v>
      </c>
      <c r="C48" s="14" t="s">
        <v>289</v>
      </c>
      <c r="D48" s="23"/>
      <c r="E48" s="14" t="s">
        <v>63</v>
      </c>
      <c r="F48" s="63"/>
      <c r="G48" s="12" t="s">
        <v>59</v>
      </c>
      <c r="H48" s="20"/>
      <c r="I48" s="59" t="s">
        <v>228</v>
      </c>
      <c r="J48" s="86">
        <f aca="true" ca="1" t="shared" si="2" ref="J48:J55">ROUND((TODAY()-F48)/365,0)</f>
        <v>123</v>
      </c>
    </row>
    <row r="49" spans="1:10" s="18" customFormat="1" ht="19.5" customHeight="1">
      <c r="A49" s="10">
        <v>5</v>
      </c>
      <c r="B49" s="11" t="s">
        <v>246</v>
      </c>
      <c r="C49" s="14" t="s">
        <v>290</v>
      </c>
      <c r="D49" s="23"/>
      <c r="E49" s="14" t="s">
        <v>233</v>
      </c>
      <c r="F49" s="63"/>
      <c r="G49" s="12" t="s">
        <v>59</v>
      </c>
      <c r="H49" s="20"/>
      <c r="I49" s="59" t="s">
        <v>229</v>
      </c>
      <c r="J49" s="86">
        <f ca="1" t="shared" si="2"/>
        <v>123</v>
      </c>
    </row>
    <row r="50" spans="1:10" s="18" customFormat="1" ht="19.5" customHeight="1">
      <c r="A50" s="10">
        <v>6</v>
      </c>
      <c r="B50" s="28" t="s">
        <v>245</v>
      </c>
      <c r="C50" s="29" t="s">
        <v>290</v>
      </c>
      <c r="D50" s="30"/>
      <c r="E50" s="14" t="s">
        <v>233</v>
      </c>
      <c r="F50" s="64"/>
      <c r="G50" s="12" t="s">
        <v>59</v>
      </c>
      <c r="H50" s="20"/>
      <c r="I50" s="59" t="s">
        <v>229</v>
      </c>
      <c r="J50" s="86">
        <f ca="1" t="shared" si="2"/>
        <v>123</v>
      </c>
    </row>
    <row r="51" spans="1:10" s="18" customFormat="1" ht="19.5" customHeight="1">
      <c r="A51" s="10">
        <v>7</v>
      </c>
      <c r="B51" s="11" t="s">
        <v>186</v>
      </c>
      <c r="C51" s="14" t="s">
        <v>291</v>
      </c>
      <c r="D51" s="23"/>
      <c r="E51" s="14" t="s">
        <v>233</v>
      </c>
      <c r="F51" s="63"/>
      <c r="G51" s="12" t="s">
        <v>59</v>
      </c>
      <c r="H51" s="20"/>
      <c r="I51" s="59" t="s">
        <v>229</v>
      </c>
      <c r="J51" s="86">
        <f ca="1" t="shared" si="2"/>
        <v>123</v>
      </c>
    </row>
    <row r="52" spans="1:10" s="18" customFormat="1" ht="19.5" customHeight="1">
      <c r="A52" s="10">
        <v>8</v>
      </c>
      <c r="B52" s="28" t="s">
        <v>247</v>
      </c>
      <c r="C52" s="14" t="s">
        <v>291</v>
      </c>
      <c r="D52" s="30"/>
      <c r="E52" s="14" t="s">
        <v>233</v>
      </c>
      <c r="F52" s="64"/>
      <c r="G52" s="12" t="s">
        <v>59</v>
      </c>
      <c r="H52" s="20"/>
      <c r="I52" s="59" t="s">
        <v>229</v>
      </c>
      <c r="J52" s="86">
        <f ca="1">ROUND((TODAY()-F52)/365,0)</f>
        <v>123</v>
      </c>
    </row>
    <row r="53" spans="1:10" s="18" customFormat="1" ht="19.5" customHeight="1">
      <c r="A53" s="10">
        <v>9</v>
      </c>
      <c r="B53" s="28" t="s">
        <v>248</v>
      </c>
      <c r="C53" s="14" t="s">
        <v>291</v>
      </c>
      <c r="D53" s="30"/>
      <c r="E53" s="14" t="s">
        <v>233</v>
      </c>
      <c r="F53" s="64"/>
      <c r="G53" s="12" t="s">
        <v>59</v>
      </c>
      <c r="H53" s="20"/>
      <c r="I53" s="59" t="s">
        <v>229</v>
      </c>
      <c r="J53" s="86">
        <f ca="1">ROUND((TODAY()-F53)/365,0)</f>
        <v>123</v>
      </c>
    </row>
    <row r="54" spans="1:10" s="18" customFormat="1" ht="19.5" customHeight="1">
      <c r="A54" s="10">
        <v>10</v>
      </c>
      <c r="B54" s="28" t="s">
        <v>286</v>
      </c>
      <c r="C54" s="14" t="s">
        <v>291</v>
      </c>
      <c r="D54" s="30"/>
      <c r="E54" s="14" t="s">
        <v>233</v>
      </c>
      <c r="F54" s="64"/>
      <c r="G54" s="12" t="s">
        <v>57</v>
      </c>
      <c r="H54" s="20"/>
      <c r="I54" s="59" t="s">
        <v>229</v>
      </c>
      <c r="J54" s="86">
        <f ca="1" t="shared" si="2"/>
        <v>123</v>
      </c>
    </row>
    <row r="55" spans="1:10" s="18" customFormat="1" ht="19.5" customHeight="1">
      <c r="A55" s="10">
        <v>11</v>
      </c>
      <c r="B55" s="28"/>
      <c r="C55" s="29"/>
      <c r="D55" s="30"/>
      <c r="E55" s="14"/>
      <c r="F55" s="64"/>
      <c r="G55" s="12"/>
      <c r="H55" s="20"/>
      <c r="I55" s="59" t="s">
        <v>229</v>
      </c>
      <c r="J55" s="86">
        <f ca="1" t="shared" si="2"/>
        <v>123</v>
      </c>
    </row>
    <row r="56" spans="8:15" ht="14.25">
      <c r="H56" s="13"/>
      <c r="I56" s="93"/>
      <c r="J56" s="94"/>
      <c r="K56" s="13"/>
      <c r="L56" s="13"/>
      <c r="M56" s="16"/>
      <c r="N56" s="15"/>
      <c r="O56" s="13"/>
    </row>
    <row r="57" spans="8:15" ht="14.25">
      <c r="H57" s="13"/>
      <c r="I57" s="93"/>
      <c r="J57" s="94"/>
      <c r="K57" s="13"/>
      <c r="L57" s="13"/>
      <c r="M57" s="16"/>
      <c r="N57" s="15"/>
      <c r="O57" s="13"/>
    </row>
    <row r="58" spans="8:15" ht="14.25">
      <c r="H58" s="13"/>
      <c r="I58" s="93"/>
      <c r="J58" s="94"/>
      <c r="K58" s="13"/>
      <c r="L58" s="13"/>
      <c r="M58" s="16"/>
      <c r="N58" s="15"/>
      <c r="O58" s="13"/>
    </row>
    <row r="59" spans="8:15" ht="14.25">
      <c r="H59" s="13"/>
      <c r="I59" s="93"/>
      <c r="J59" s="94"/>
      <c r="K59" s="13"/>
      <c r="L59" s="13"/>
      <c r="M59" s="16"/>
      <c r="N59" s="15"/>
      <c r="O59" s="13"/>
    </row>
    <row r="60" spans="8:15" ht="14.25">
      <c r="H60" s="13"/>
      <c r="I60" s="93"/>
      <c r="J60" s="94"/>
      <c r="K60" s="13"/>
      <c r="L60" s="13"/>
      <c r="M60" s="16"/>
      <c r="N60" s="15"/>
      <c r="O60" s="13"/>
    </row>
    <row r="61" spans="8:15" ht="14.25">
      <c r="H61" s="13"/>
      <c r="I61" s="93"/>
      <c r="J61" s="94"/>
      <c r="K61" s="13"/>
      <c r="L61" s="13"/>
      <c r="M61" s="16"/>
      <c r="N61" s="15"/>
      <c r="O61" s="13"/>
    </row>
    <row r="62" spans="8:15" ht="14.25">
      <c r="H62" s="13"/>
      <c r="I62" s="93"/>
      <c r="J62" s="94"/>
      <c r="K62" s="13"/>
      <c r="L62" s="13"/>
      <c r="M62" s="16"/>
      <c r="N62" s="15"/>
      <c r="O62" s="13"/>
    </row>
    <row r="63" spans="8:15" ht="14.25">
      <c r="H63" s="13"/>
      <c r="I63" s="93"/>
      <c r="J63" s="94"/>
      <c r="K63" s="13"/>
      <c r="L63" s="13"/>
      <c r="M63" s="16"/>
      <c r="N63" s="15"/>
      <c r="O63" s="13"/>
    </row>
    <row r="64" spans="1:15" ht="12.75">
      <c r="A64"/>
      <c r="C64"/>
      <c r="D64"/>
      <c r="F64"/>
      <c r="H64" s="13"/>
      <c r="I64" s="93"/>
      <c r="J64" s="94"/>
      <c r="K64" s="13"/>
      <c r="L64" s="13"/>
      <c r="M64" s="16"/>
      <c r="N64" s="15"/>
      <c r="O64" s="13"/>
    </row>
    <row r="65" spans="1:15" ht="12.75">
      <c r="A65"/>
      <c r="C65"/>
      <c r="D65"/>
      <c r="F65"/>
      <c r="H65" s="13"/>
      <c r="I65" s="93"/>
      <c r="J65" s="94"/>
      <c r="K65" s="13"/>
      <c r="L65" s="13"/>
      <c r="M65" s="16"/>
      <c r="N65" s="15"/>
      <c r="O65" s="13"/>
    </row>
    <row r="66" spans="1:15" ht="12.75">
      <c r="A66"/>
      <c r="C66"/>
      <c r="D66"/>
      <c r="F66"/>
      <c r="H66" s="13"/>
      <c r="I66" s="93"/>
      <c r="J66" s="94"/>
      <c r="K66" s="13"/>
      <c r="L66" s="13"/>
      <c r="M66" s="16"/>
      <c r="N66" s="15"/>
      <c r="O66" s="13"/>
    </row>
    <row r="67" spans="1:15" ht="12.75">
      <c r="A67"/>
      <c r="C67"/>
      <c r="D67"/>
      <c r="F67"/>
      <c r="H67" s="13"/>
      <c r="I67" s="93"/>
      <c r="J67" s="94"/>
      <c r="K67" s="13"/>
      <c r="L67" s="13"/>
      <c r="M67" s="16"/>
      <c r="N67" s="15"/>
      <c r="O67" s="13"/>
    </row>
    <row r="68" spans="1:15" ht="12.75">
      <c r="A68"/>
      <c r="C68"/>
      <c r="D68"/>
      <c r="F68"/>
      <c r="H68" s="13"/>
      <c r="I68" s="93"/>
      <c r="J68" s="94"/>
      <c r="K68" s="13"/>
      <c r="L68" s="13"/>
      <c r="M68" s="16"/>
      <c r="N68" s="15"/>
      <c r="O68" s="13"/>
    </row>
  </sheetData>
  <sheetProtection/>
  <autoFilter ref="A8:J15"/>
  <mergeCells count="13">
    <mergeCell ref="E41:G41"/>
    <mergeCell ref="A6:H6"/>
    <mergeCell ref="B17:C17"/>
    <mergeCell ref="D17:E17"/>
    <mergeCell ref="B32:C32"/>
    <mergeCell ref="D32:E32"/>
    <mergeCell ref="F32:G32"/>
    <mergeCell ref="A1:C1"/>
    <mergeCell ref="D1:H1"/>
    <mergeCell ref="A2:C2"/>
    <mergeCell ref="D2:H2"/>
    <mergeCell ref="A3:C3"/>
    <mergeCell ref="A5:H5"/>
  </mergeCells>
  <printOptions/>
  <pageMargins left="0.25" right="0.25" top="0.25" bottom="0.25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0"/>
  <sheetViews>
    <sheetView zoomScale="124" zoomScaleNormal="124" zoomScalePageLayoutView="0" workbookViewId="0" topLeftCell="A3">
      <selection activeCell="F10" sqref="F10:F17"/>
    </sheetView>
  </sheetViews>
  <sheetFormatPr defaultColWidth="9.140625" defaultRowHeight="12.75"/>
  <cols>
    <col min="1" max="1" width="5.7109375" style="9" customWidth="1"/>
    <col min="2" max="2" width="26.8515625" style="0" customWidth="1"/>
    <col min="3" max="3" width="9.140625" style="8" customWidth="1"/>
    <col min="4" max="4" width="16.57421875" style="8" customWidth="1"/>
    <col min="5" max="5" width="7.8515625" style="0" customWidth="1"/>
    <col min="6" max="6" width="10.8515625" style="39" customWidth="1"/>
    <col min="7" max="7" width="6.57421875" style="0" customWidth="1"/>
    <col min="8" max="8" width="16.140625" style="0" customWidth="1"/>
    <col min="9" max="9" width="14.421875" style="95" customWidth="1"/>
    <col min="10" max="10" width="10.28125" style="82" customWidth="1"/>
  </cols>
  <sheetData>
    <row r="1" spans="1:17" s="3" customFormat="1" ht="16.5">
      <c r="A1" s="203" t="s">
        <v>43</v>
      </c>
      <c r="B1" s="203"/>
      <c r="C1" s="203"/>
      <c r="D1" s="204" t="s">
        <v>44</v>
      </c>
      <c r="E1" s="204"/>
      <c r="F1" s="204"/>
      <c r="G1" s="204"/>
      <c r="H1" s="204"/>
      <c r="I1" s="74"/>
      <c r="J1" s="75"/>
      <c r="K1" s="1"/>
      <c r="L1" s="1"/>
      <c r="M1" s="1"/>
      <c r="N1" s="1"/>
      <c r="O1" s="1"/>
      <c r="P1" s="2"/>
      <c r="Q1" s="2"/>
    </row>
    <row r="2" spans="1:18" s="3" customFormat="1" ht="18.75">
      <c r="A2" s="205" t="s">
        <v>45</v>
      </c>
      <c r="B2" s="205"/>
      <c r="C2" s="205"/>
      <c r="D2" s="206" t="s">
        <v>46</v>
      </c>
      <c r="E2" s="206"/>
      <c r="F2" s="206"/>
      <c r="G2" s="206"/>
      <c r="H2" s="206"/>
      <c r="I2" s="76"/>
      <c r="J2" s="77"/>
      <c r="K2" s="4"/>
      <c r="L2" s="4"/>
      <c r="M2" s="4"/>
      <c r="N2" s="4"/>
      <c r="O2" s="4"/>
      <c r="P2" s="4"/>
      <c r="Q2" s="4"/>
      <c r="R2" s="4"/>
    </row>
    <row r="3" spans="1:17" s="3" customFormat="1" ht="18.75">
      <c r="A3" s="205" t="s">
        <v>47</v>
      </c>
      <c r="B3" s="205"/>
      <c r="C3" s="205"/>
      <c r="D3" s="2"/>
      <c r="E3" s="2"/>
      <c r="F3" s="60"/>
      <c r="G3" s="2"/>
      <c r="H3" s="2"/>
      <c r="I3" s="78"/>
      <c r="J3" s="79"/>
      <c r="K3" s="2"/>
      <c r="L3" s="6"/>
      <c r="M3" s="6"/>
      <c r="N3" s="6"/>
      <c r="O3" s="6"/>
      <c r="P3" s="5"/>
      <c r="Q3" s="2"/>
    </row>
    <row r="4" spans="1:17" s="3" customFormat="1" ht="16.5">
      <c r="A4" s="2"/>
      <c r="B4" s="2"/>
      <c r="C4" s="2"/>
      <c r="D4" s="2"/>
      <c r="E4" s="2"/>
      <c r="F4" s="60"/>
      <c r="G4" s="2"/>
      <c r="H4" s="2"/>
      <c r="I4" s="78"/>
      <c r="J4" s="80"/>
      <c r="K4" s="2"/>
      <c r="L4" s="5"/>
      <c r="M4" s="7"/>
      <c r="N4" s="5"/>
      <c r="O4" s="5"/>
      <c r="P4" s="5"/>
      <c r="Q4" s="2"/>
    </row>
    <row r="5" spans="1:9" ht="18" customHeight="1">
      <c r="A5" s="207" t="s">
        <v>301</v>
      </c>
      <c r="B5" s="207"/>
      <c r="C5" s="207"/>
      <c r="D5" s="207"/>
      <c r="E5" s="207"/>
      <c r="F5" s="207"/>
      <c r="G5" s="207"/>
      <c r="H5" s="207"/>
      <c r="I5" s="81"/>
    </row>
    <row r="6" spans="1:9" ht="18" customHeight="1">
      <c r="A6" s="199"/>
      <c r="B6" s="199"/>
      <c r="C6" s="199"/>
      <c r="D6" s="199"/>
      <c r="E6" s="199"/>
      <c r="F6" s="199"/>
      <c r="G6" s="199"/>
      <c r="H6" s="199"/>
      <c r="I6" s="81"/>
    </row>
    <row r="8" spans="1:10" ht="30.75" customHeight="1">
      <c r="A8" s="17" t="s">
        <v>48</v>
      </c>
      <c r="B8" s="17" t="s">
        <v>49</v>
      </c>
      <c r="C8" s="17" t="s">
        <v>50</v>
      </c>
      <c r="D8" s="17" t="s">
        <v>249</v>
      </c>
      <c r="E8" s="17" t="s">
        <v>51</v>
      </c>
      <c r="F8" s="61" t="s">
        <v>252</v>
      </c>
      <c r="G8" s="17" t="s">
        <v>237</v>
      </c>
      <c r="H8" s="17" t="s">
        <v>52</v>
      </c>
      <c r="I8" s="83" t="s">
        <v>53</v>
      </c>
      <c r="J8" s="84" t="s">
        <v>266</v>
      </c>
    </row>
    <row r="9" spans="1:10" ht="14.25">
      <c r="A9" s="52">
        <v>1</v>
      </c>
      <c r="B9" s="52">
        <v>2</v>
      </c>
      <c r="C9" s="52">
        <v>3</v>
      </c>
      <c r="D9" s="52">
        <v>4</v>
      </c>
      <c r="E9" s="52">
        <v>5</v>
      </c>
      <c r="F9" s="62">
        <v>6</v>
      </c>
      <c r="G9" s="52">
        <v>7</v>
      </c>
      <c r="H9" s="52">
        <v>8</v>
      </c>
      <c r="I9" s="85">
        <v>8</v>
      </c>
      <c r="J9" s="82">
        <v>9</v>
      </c>
    </row>
    <row r="10" spans="1:10" s="18" customFormat="1" ht="19.5" customHeight="1">
      <c r="A10" s="10">
        <v>1</v>
      </c>
      <c r="B10" s="10" t="s">
        <v>37</v>
      </c>
      <c r="C10" s="14" t="s">
        <v>188</v>
      </c>
      <c r="D10" s="14" t="s">
        <v>239</v>
      </c>
      <c r="E10" s="14" t="s">
        <v>61</v>
      </c>
      <c r="F10" s="63">
        <v>28456</v>
      </c>
      <c r="G10" s="12" t="s">
        <v>59</v>
      </c>
      <c r="H10" s="20"/>
      <c r="I10" s="59" t="s">
        <v>228</v>
      </c>
      <c r="J10" s="86">
        <f aca="true" ca="1" t="shared" si="0" ref="J10:J17">ROUND((TODAY()-F10)/365,0)</f>
        <v>45</v>
      </c>
    </row>
    <row r="11" spans="1:10" s="18" customFormat="1" ht="19.5" customHeight="1">
      <c r="A11" s="10">
        <v>1</v>
      </c>
      <c r="B11" s="11" t="s">
        <v>3</v>
      </c>
      <c r="C11" s="14"/>
      <c r="D11" s="14" t="s">
        <v>4</v>
      </c>
      <c r="E11" s="14" t="s">
        <v>63</v>
      </c>
      <c r="F11" s="63">
        <v>27941</v>
      </c>
      <c r="G11" s="12" t="s">
        <v>57</v>
      </c>
      <c r="H11" s="20"/>
      <c r="I11" s="59" t="s">
        <v>228</v>
      </c>
      <c r="J11" s="86">
        <f ca="1" t="shared" si="0"/>
        <v>46</v>
      </c>
    </row>
    <row r="12" spans="1:10" s="18" customFormat="1" ht="19.5" customHeight="1">
      <c r="A12" s="10">
        <v>1</v>
      </c>
      <c r="B12" s="11" t="s">
        <v>33</v>
      </c>
      <c r="C12" s="14" t="s">
        <v>60</v>
      </c>
      <c r="D12" s="14" t="s">
        <v>132</v>
      </c>
      <c r="E12" s="14" t="s">
        <v>91</v>
      </c>
      <c r="F12" s="63">
        <v>29063</v>
      </c>
      <c r="G12" s="12" t="s">
        <v>57</v>
      </c>
      <c r="H12" s="19"/>
      <c r="I12" s="59" t="s">
        <v>228</v>
      </c>
      <c r="J12" s="86">
        <f ca="1" t="shared" si="0"/>
        <v>43</v>
      </c>
    </row>
    <row r="13" spans="1:10" s="18" customFormat="1" ht="19.5" customHeight="1">
      <c r="A13" s="10">
        <v>1</v>
      </c>
      <c r="B13" s="11" t="s">
        <v>25</v>
      </c>
      <c r="C13" s="14"/>
      <c r="D13" s="14" t="s">
        <v>132</v>
      </c>
      <c r="E13" s="14" t="s">
        <v>61</v>
      </c>
      <c r="F13" s="63">
        <v>29392</v>
      </c>
      <c r="G13" s="12" t="s">
        <v>59</v>
      </c>
      <c r="H13" s="20"/>
      <c r="I13" s="59" t="s">
        <v>228</v>
      </c>
      <c r="J13" s="86">
        <f ca="1" t="shared" si="0"/>
        <v>42</v>
      </c>
    </row>
    <row r="14" spans="1:10" s="18" customFormat="1" ht="19.5" customHeight="1">
      <c r="A14" s="10">
        <v>1</v>
      </c>
      <c r="B14" s="10" t="s">
        <v>28</v>
      </c>
      <c r="C14" s="14"/>
      <c r="D14" s="14" t="s">
        <v>132</v>
      </c>
      <c r="E14" s="14" t="s">
        <v>61</v>
      </c>
      <c r="F14" s="63">
        <v>28535</v>
      </c>
      <c r="G14" s="12" t="s">
        <v>59</v>
      </c>
      <c r="H14" s="20"/>
      <c r="I14" s="59" t="s">
        <v>228</v>
      </c>
      <c r="J14" s="86">
        <f ca="1" t="shared" si="0"/>
        <v>45</v>
      </c>
    </row>
    <row r="15" spans="1:10" s="18" customFormat="1" ht="19.5" customHeight="1">
      <c r="A15" s="10">
        <v>1</v>
      </c>
      <c r="B15" s="10" t="s">
        <v>217</v>
      </c>
      <c r="C15" s="14"/>
      <c r="D15" s="14" t="s">
        <v>31</v>
      </c>
      <c r="E15" s="14" t="s">
        <v>61</v>
      </c>
      <c r="F15" s="63">
        <v>22735</v>
      </c>
      <c r="G15" s="12" t="s">
        <v>57</v>
      </c>
      <c r="H15" s="20"/>
      <c r="I15" s="59" t="s">
        <v>228</v>
      </c>
      <c r="J15" s="86">
        <f ca="1" t="shared" si="0"/>
        <v>61</v>
      </c>
    </row>
    <row r="16" spans="1:10" s="18" customFormat="1" ht="19.5" customHeight="1">
      <c r="A16" s="10">
        <v>1</v>
      </c>
      <c r="B16" s="11" t="s">
        <v>26</v>
      </c>
      <c r="C16" s="12"/>
      <c r="D16" s="14" t="s">
        <v>132</v>
      </c>
      <c r="E16" s="14" t="s">
        <v>61</v>
      </c>
      <c r="F16" s="63">
        <v>27063</v>
      </c>
      <c r="G16" s="12" t="s">
        <v>59</v>
      </c>
      <c r="H16" s="20"/>
      <c r="I16" s="59" t="s">
        <v>228</v>
      </c>
      <c r="J16" s="86">
        <f ca="1" t="shared" si="0"/>
        <v>49</v>
      </c>
    </row>
    <row r="17" spans="1:10" s="18" customFormat="1" ht="19.5" customHeight="1">
      <c r="A17" s="10">
        <v>1</v>
      </c>
      <c r="B17" s="11" t="s">
        <v>34</v>
      </c>
      <c r="C17" s="14"/>
      <c r="D17" s="14" t="s">
        <v>238</v>
      </c>
      <c r="E17" s="14" t="s">
        <v>63</v>
      </c>
      <c r="F17" s="63">
        <v>26693</v>
      </c>
      <c r="G17" s="12" t="s">
        <v>59</v>
      </c>
      <c r="H17" s="20"/>
      <c r="I17" s="59" t="s">
        <v>228</v>
      </c>
      <c r="J17" s="86">
        <f ca="1" t="shared" si="0"/>
        <v>50</v>
      </c>
    </row>
    <row r="18" spans="1:10" s="18" customFormat="1" ht="21" customHeight="1">
      <c r="A18" s="31"/>
      <c r="B18" s="32"/>
      <c r="C18" s="33"/>
      <c r="D18" s="34"/>
      <c r="E18" s="33"/>
      <c r="F18" s="35"/>
      <c r="G18" s="36"/>
      <c r="H18" s="37"/>
      <c r="I18" s="87"/>
      <c r="J18" s="86"/>
    </row>
    <row r="19" spans="1:10" s="18" customFormat="1" ht="15">
      <c r="A19" s="38"/>
      <c r="B19" s="212" t="s">
        <v>270</v>
      </c>
      <c r="C19" s="209"/>
      <c r="D19" s="212" t="s">
        <v>269</v>
      </c>
      <c r="E19" s="212"/>
      <c r="F19" s="39"/>
      <c r="G19" s="58" t="s">
        <v>50</v>
      </c>
      <c r="H19" s="58"/>
      <c r="I19" s="88"/>
      <c r="J19" s="86"/>
    </row>
    <row r="20" spans="1:15" s="18" customFormat="1" ht="15">
      <c r="A20" s="38"/>
      <c r="B20" s="40" t="s">
        <v>56</v>
      </c>
      <c r="C20" s="41">
        <f>COUNTIF($E$10:$E$17,"PGS.TS")</f>
        <v>0</v>
      </c>
      <c r="D20" s="40" t="s">
        <v>56</v>
      </c>
      <c r="E20" s="41">
        <f>COUNTIF($E$10:$E$17,"PGS.TS")</f>
        <v>0</v>
      </c>
      <c r="F20" s="39"/>
      <c r="G20" s="40" t="s">
        <v>55</v>
      </c>
      <c r="H20" s="41">
        <f>COUNTIF($C$10:$C$17,"GVC")</f>
        <v>0</v>
      </c>
      <c r="I20" s="88">
        <f>COUNTIF($C$10:$C$17,"GVC")</f>
        <v>0</v>
      </c>
      <c r="J20" s="89"/>
      <c r="K20" s="42"/>
      <c r="L20" s="43"/>
      <c r="M20" s="43"/>
      <c r="N20" s="43"/>
      <c r="O20" s="43"/>
    </row>
    <row r="21" spans="1:15" s="18" customFormat="1" ht="15">
      <c r="A21" s="38"/>
      <c r="B21" s="40" t="s">
        <v>58</v>
      </c>
      <c r="C21" s="41">
        <f>COUNTIF($E$10:$E$17,"TS")</f>
        <v>0</v>
      </c>
      <c r="D21" s="40" t="s">
        <v>58</v>
      </c>
      <c r="E21" s="41">
        <f>COUNTIF($E$10:$E$17,"TS")</f>
        <v>0</v>
      </c>
      <c r="F21" s="39"/>
      <c r="G21" s="40" t="s">
        <v>60</v>
      </c>
      <c r="H21" s="41">
        <f>COUNTIF($C$10:$C$17,"GV")</f>
        <v>1</v>
      </c>
      <c r="I21" s="88">
        <f>COUNTIF($C$10:$C$17,"GV")</f>
        <v>1</v>
      </c>
      <c r="J21" s="89"/>
      <c r="K21" s="42"/>
      <c r="L21" s="43"/>
      <c r="M21" s="43"/>
      <c r="N21" s="43"/>
      <c r="O21" s="43"/>
    </row>
    <row r="22" spans="1:15" s="18" customFormat="1" ht="15">
      <c r="A22" s="38"/>
      <c r="B22" s="40" t="s">
        <v>91</v>
      </c>
      <c r="C22" s="41">
        <f>COUNTIF($E$10:$E$17,"NCS")</f>
        <v>1</v>
      </c>
      <c r="D22" s="40" t="s">
        <v>91</v>
      </c>
      <c r="E22" s="41">
        <f>COUNTIF($E$10:$E$17,"NCS")</f>
        <v>1</v>
      </c>
      <c r="F22" s="39"/>
      <c r="G22" s="40" t="s">
        <v>188</v>
      </c>
      <c r="H22" s="41">
        <f>COUNTIF($C$10:$C$17,"GVMN")</f>
        <v>1</v>
      </c>
      <c r="I22" s="88">
        <f>COUNTIF($C$10:$C$19,"GVMN")</f>
        <v>1</v>
      </c>
      <c r="J22" s="89"/>
      <c r="K22" s="42"/>
      <c r="L22" s="43"/>
      <c r="M22" s="43"/>
      <c r="N22" s="43"/>
      <c r="O22" s="43"/>
    </row>
    <row r="23" spans="1:15" s="18" customFormat="1" ht="15">
      <c r="A23" s="38"/>
      <c r="B23" s="40" t="s">
        <v>61</v>
      </c>
      <c r="C23" s="41">
        <f>COUNTIF($A$10:$H$17,"THS")</f>
        <v>5</v>
      </c>
      <c r="D23" s="40" t="s">
        <v>61</v>
      </c>
      <c r="E23" s="41">
        <f>COUNTIF($A$10:$H$17,"THS")</f>
        <v>5</v>
      </c>
      <c r="F23" s="39"/>
      <c r="G23" s="44" t="s">
        <v>214</v>
      </c>
      <c r="H23" s="44">
        <f>SUM(H20:H22)</f>
        <v>2</v>
      </c>
      <c r="I23" s="45">
        <f>SUM(I20:I22)</f>
        <v>2</v>
      </c>
      <c r="J23" s="89"/>
      <c r="K23" s="42"/>
      <c r="L23" s="43"/>
      <c r="M23" s="43"/>
      <c r="N23" s="43"/>
      <c r="O23" s="43"/>
    </row>
    <row r="24" spans="1:15" s="18" customFormat="1" ht="15">
      <c r="A24" s="38"/>
      <c r="B24" s="40" t="s">
        <v>69</v>
      </c>
      <c r="C24" s="41">
        <f>COUNTIF($E$10:$E$17,"CH")</f>
        <v>0</v>
      </c>
      <c r="D24" s="40" t="s">
        <v>69</v>
      </c>
      <c r="E24" s="41">
        <f>COUNTIF($E$10:$E$17,"CH")</f>
        <v>0</v>
      </c>
      <c r="F24" s="39"/>
      <c r="H24" s="42"/>
      <c r="I24" s="90"/>
      <c r="J24" s="89"/>
      <c r="K24" s="42"/>
      <c r="L24" s="43"/>
      <c r="M24" s="43"/>
      <c r="N24" s="43"/>
      <c r="O24" s="43"/>
    </row>
    <row r="25" spans="1:15" s="18" customFormat="1" ht="15">
      <c r="A25" s="38"/>
      <c r="B25" s="40" t="s">
        <v>63</v>
      </c>
      <c r="C25" s="41">
        <f>COUNTIF($E$10:$E$17,"CN")</f>
        <v>2</v>
      </c>
      <c r="D25" s="40" t="s">
        <v>63</v>
      </c>
      <c r="E25" s="41">
        <f>COUNTIF($E$10:$E$17,"CN")</f>
        <v>2</v>
      </c>
      <c r="F25" s="39"/>
      <c r="H25" s="42"/>
      <c r="I25" s="91"/>
      <c r="J25" s="89"/>
      <c r="K25" s="42"/>
      <c r="L25" s="43"/>
      <c r="M25" s="43"/>
      <c r="N25" s="43"/>
      <c r="O25" s="43"/>
    </row>
    <row r="26" spans="1:15" s="18" customFormat="1" ht="15">
      <c r="A26" s="38"/>
      <c r="B26" s="40" t="s">
        <v>74</v>
      </c>
      <c r="C26" s="41">
        <f>COUNTIF($E$10:$E$17,"CĐ")</f>
        <v>0</v>
      </c>
      <c r="D26" s="40" t="s">
        <v>74</v>
      </c>
      <c r="E26" s="41">
        <f>COUNTIF($E$10:$E$17,"CĐ")</f>
        <v>0</v>
      </c>
      <c r="F26" s="39"/>
      <c r="G26" s="46" t="s">
        <v>228</v>
      </c>
      <c r="H26" s="47"/>
      <c r="I26" s="88">
        <f>COUNTIF($I$10:$I$17,"BC")</f>
        <v>8</v>
      </c>
      <c r="J26" s="89"/>
      <c r="K26" s="42"/>
      <c r="L26" s="43"/>
      <c r="M26" s="48"/>
      <c r="N26" s="42"/>
      <c r="O26" s="43"/>
    </row>
    <row r="27" spans="1:15" s="18" customFormat="1" ht="15">
      <c r="A27" s="38"/>
      <c r="B27" s="40" t="s">
        <v>114</v>
      </c>
      <c r="C27" s="41">
        <f>COUNTIF($E$10:$E$17,"TC")</f>
        <v>0</v>
      </c>
      <c r="D27" s="40" t="s">
        <v>114</v>
      </c>
      <c r="E27" s="41">
        <f>COUNTIF($E$10:$E$17,"TC")</f>
        <v>0</v>
      </c>
      <c r="F27" s="39"/>
      <c r="G27" s="46" t="s">
        <v>236</v>
      </c>
      <c r="H27" s="47"/>
      <c r="I27" s="88">
        <f>COUNTIF($I$10:$I$17,"HĐKXĐTH")</f>
        <v>0</v>
      </c>
      <c r="J27" s="89"/>
      <c r="K27" s="42"/>
      <c r="L27" s="43"/>
      <c r="M27" s="48"/>
      <c r="N27" s="42"/>
      <c r="O27" s="43"/>
    </row>
    <row r="28" spans="1:15" s="18" customFormat="1" ht="15">
      <c r="A28" s="38"/>
      <c r="B28" s="40" t="s">
        <v>233</v>
      </c>
      <c r="C28" s="41">
        <f>COUNTIF($E$10:$E$17,"PT")</f>
        <v>0</v>
      </c>
      <c r="D28" s="40" t="s">
        <v>233</v>
      </c>
      <c r="E28" s="41">
        <f>COUNTIF($E$10:$E$17,"PT")</f>
        <v>0</v>
      </c>
      <c r="F28" s="39"/>
      <c r="G28" s="46" t="s">
        <v>229</v>
      </c>
      <c r="H28" s="47"/>
      <c r="I28" s="88">
        <f>COUNTIF($I$10:$I$17,"HĐCTH")</f>
        <v>0</v>
      </c>
      <c r="J28" s="89"/>
      <c r="K28" s="42"/>
      <c r="L28" s="43"/>
      <c r="M28" s="48"/>
      <c r="N28" s="42"/>
      <c r="O28" s="43"/>
    </row>
    <row r="29" spans="1:15" s="18" customFormat="1" ht="15">
      <c r="A29" s="38"/>
      <c r="B29" s="40" t="s">
        <v>57</v>
      </c>
      <c r="C29" s="41">
        <f>COUNTIF($G$10:$G$17,"Nam")</f>
        <v>3</v>
      </c>
      <c r="D29" s="40" t="s">
        <v>57</v>
      </c>
      <c r="E29" s="41">
        <f>COUNTIF($G$10:$G$17,"Nam")</f>
        <v>3</v>
      </c>
      <c r="F29" s="39"/>
      <c r="G29" s="46" t="s">
        <v>235</v>
      </c>
      <c r="H29" s="50"/>
      <c r="I29" s="88">
        <f>COUNTIF($I$10:$I$17,"HĐNĐ68")</f>
        <v>0</v>
      </c>
      <c r="J29" s="89"/>
      <c r="K29" s="43"/>
      <c r="L29" s="43"/>
      <c r="M29" s="48"/>
      <c r="N29" s="42"/>
      <c r="O29" s="43"/>
    </row>
    <row r="30" spans="1:15" s="18" customFormat="1" ht="15">
      <c r="A30" s="38"/>
      <c r="B30" s="40" t="s">
        <v>59</v>
      </c>
      <c r="C30" s="41">
        <f>COUNTIF($G$10:$G$17,"NỮ")</f>
        <v>5</v>
      </c>
      <c r="D30" s="40" t="s">
        <v>59</v>
      </c>
      <c r="E30" s="41">
        <f>COUNTIF($G$10:$G$17,"NỮ")</f>
        <v>5</v>
      </c>
      <c r="F30" s="39"/>
      <c r="G30" s="44" t="s">
        <v>214</v>
      </c>
      <c r="H30" s="50"/>
      <c r="I30" s="51">
        <f>SUM(I26:I29)</f>
        <v>8</v>
      </c>
      <c r="J30" s="92"/>
      <c r="K30" s="43"/>
      <c r="L30" s="43"/>
      <c r="M30" s="48"/>
      <c r="N30" s="42"/>
      <c r="O30" s="43"/>
    </row>
    <row r="31" spans="1:15" s="18" customFormat="1" ht="15">
      <c r="A31" s="38"/>
      <c r="B31" s="44" t="s">
        <v>214</v>
      </c>
      <c r="C31" s="45">
        <f>SUM($E$20:$E$28)</f>
        <v>8</v>
      </c>
      <c r="D31" s="44" t="s">
        <v>214</v>
      </c>
      <c r="E31" s="45">
        <f>SUM($E$20:$E$28)</f>
        <v>8</v>
      </c>
      <c r="F31" s="39"/>
      <c r="H31" s="43"/>
      <c r="I31" s="91"/>
      <c r="J31" s="92"/>
      <c r="K31" s="43"/>
      <c r="L31" s="43"/>
      <c r="M31" s="48"/>
      <c r="N31" s="42"/>
      <c r="O31" s="43"/>
    </row>
    <row r="32" spans="1:15" s="18" customFormat="1" ht="15">
      <c r="A32" s="38"/>
      <c r="B32" s="96"/>
      <c r="C32" s="97"/>
      <c r="D32" s="96"/>
      <c r="E32" s="97"/>
      <c r="F32" s="39"/>
      <c r="H32" s="43"/>
      <c r="I32" s="91"/>
      <c r="J32" s="92"/>
      <c r="K32" s="43"/>
      <c r="L32" s="43"/>
      <c r="M32" s="48"/>
      <c r="N32" s="42"/>
      <c r="O32" s="43"/>
    </row>
    <row r="33" spans="1:15" s="18" customFormat="1" ht="15">
      <c r="A33" s="38"/>
      <c r="C33" s="49"/>
      <c r="D33" s="49"/>
      <c r="F33" s="39"/>
      <c r="H33" s="43"/>
      <c r="I33" s="91"/>
      <c r="J33" s="92"/>
      <c r="K33" s="43"/>
      <c r="L33" s="43"/>
      <c r="M33" s="48"/>
      <c r="N33" s="42"/>
      <c r="O33" s="43"/>
    </row>
    <row r="34" spans="1:15" s="18" customFormat="1" ht="15">
      <c r="A34" s="38"/>
      <c r="B34" s="208" t="s">
        <v>263</v>
      </c>
      <c r="C34" s="209"/>
      <c r="D34" s="208" t="s">
        <v>265</v>
      </c>
      <c r="E34" s="209"/>
      <c r="F34" s="208" t="s">
        <v>264</v>
      </c>
      <c r="G34" s="209"/>
      <c r="H34" s="43"/>
      <c r="I34" s="91"/>
      <c r="J34" s="92"/>
      <c r="K34" s="43"/>
      <c r="L34" s="43"/>
      <c r="M34" s="48"/>
      <c r="N34" s="42"/>
      <c r="O34" s="43"/>
    </row>
    <row r="35" spans="1:15" s="18" customFormat="1" ht="15">
      <c r="A35" s="38"/>
      <c r="B35" s="53" t="s">
        <v>255</v>
      </c>
      <c r="C35" s="54">
        <f>COUNTIF($J$10:$J$17,"&gt;=55")</f>
        <v>1</v>
      </c>
      <c r="D35" s="53" t="s">
        <v>255</v>
      </c>
      <c r="E35" s="54">
        <f>_xlfn.COUNTIFS($G$10:$G$17,"Nam",$J$10:$J$17,"&gt;=55")</f>
        <v>1</v>
      </c>
      <c r="F35" s="53" t="s">
        <v>255</v>
      </c>
      <c r="G35" s="54">
        <f>C35-E35</f>
        <v>0</v>
      </c>
      <c r="H35" s="43"/>
      <c r="I35" s="91"/>
      <c r="J35" s="92"/>
      <c r="K35" s="43"/>
      <c r="L35" s="43"/>
      <c r="M35" s="48"/>
      <c r="N35" s="42"/>
      <c r="O35" s="43"/>
    </row>
    <row r="36" spans="1:15" s="18" customFormat="1" ht="15">
      <c r="A36" s="38"/>
      <c r="B36" s="53" t="s">
        <v>256</v>
      </c>
      <c r="C36" s="54">
        <f>COUNTIF($J$10:$J$17,"&gt;=50")-COUNTIF($J$10:$J$17,"&gt;=55")</f>
        <v>1</v>
      </c>
      <c r="D36" s="53" t="s">
        <v>256</v>
      </c>
      <c r="E36" s="54">
        <f>_xlfn.COUNTIFS($G$10:$G$17,"Nam",$J$10:$J$17,"&gt;=50")-_xlfn.COUNTIFS($G$10:$G$17,"Nam",$J$10:$J$17,"&gt;=55")</f>
        <v>0</v>
      </c>
      <c r="F36" s="53" t="s">
        <v>256</v>
      </c>
      <c r="G36" s="54">
        <f aca="true" t="shared" si="1" ref="G36:G41">C36-E36</f>
        <v>1</v>
      </c>
      <c r="H36" s="43"/>
      <c r="I36" s="91"/>
      <c r="J36" s="92"/>
      <c r="K36" s="43"/>
      <c r="L36" s="43"/>
      <c r="M36" s="48"/>
      <c r="N36" s="42"/>
      <c r="O36" s="43"/>
    </row>
    <row r="37" spans="1:15" s="18" customFormat="1" ht="15">
      <c r="A37" s="38"/>
      <c r="B37" s="53" t="s">
        <v>257</v>
      </c>
      <c r="C37" s="54">
        <f>COUNTIF($J$10:$J$17,"&gt;=45")-COUNTIF($J$10:$J$17,"&gt;=50")</f>
        <v>4</v>
      </c>
      <c r="D37" s="53" t="s">
        <v>257</v>
      </c>
      <c r="E37" s="54">
        <f>_xlfn.COUNTIFS($G$10:$G$17,"Nam",$J$10:$J$17,"&gt;=45")-_xlfn.COUNTIFS($G$10:$G$17,"Nam",$J$10:$J$17,"&gt;=50")</f>
        <v>1</v>
      </c>
      <c r="F37" s="53" t="s">
        <v>257</v>
      </c>
      <c r="G37" s="54">
        <f t="shared" si="1"/>
        <v>3</v>
      </c>
      <c r="H37" s="43"/>
      <c r="I37" s="91"/>
      <c r="J37" s="92"/>
      <c r="K37" s="43"/>
      <c r="L37" s="43"/>
      <c r="M37" s="48"/>
      <c r="N37" s="42"/>
      <c r="O37" s="43"/>
    </row>
    <row r="38" spans="1:15" s="18" customFormat="1" ht="15">
      <c r="A38" s="38"/>
      <c r="B38" s="53" t="s">
        <v>258</v>
      </c>
      <c r="C38" s="54">
        <f>COUNTIF($J$10:$J$17,"&gt;=40")-COUNTIF($J$10:$J$17,"&gt;=45")</f>
        <v>2</v>
      </c>
      <c r="D38" s="53" t="s">
        <v>258</v>
      </c>
      <c r="E38" s="54">
        <f>_xlfn.COUNTIFS($G$10:$G$17,"Nam",$J$10:$J$17,"&gt;=40")-_xlfn.COUNTIFS($G$10:$G$17,"Nam",$J$10:$J$17,"&gt;=45")</f>
        <v>1</v>
      </c>
      <c r="F38" s="53" t="s">
        <v>258</v>
      </c>
      <c r="G38" s="54">
        <f t="shared" si="1"/>
        <v>1</v>
      </c>
      <c r="H38" s="43"/>
      <c r="I38" s="91"/>
      <c r="J38" s="92"/>
      <c r="K38" s="43"/>
      <c r="L38" s="43"/>
      <c r="M38" s="48"/>
      <c r="N38" s="42"/>
      <c r="O38" s="43"/>
    </row>
    <row r="39" spans="1:15" s="18" customFormat="1" ht="15">
      <c r="A39" s="38"/>
      <c r="B39" s="53" t="s">
        <v>259</v>
      </c>
      <c r="C39" s="54">
        <f>COUNTIF($J$10:$J$17,"&gt;=35")-COUNTIF($J$10:$J$17,"&gt;=40")</f>
        <v>0</v>
      </c>
      <c r="D39" s="53" t="s">
        <v>259</v>
      </c>
      <c r="E39" s="54">
        <f>_xlfn.COUNTIFS($G$10:$G$17,"Nam",$J$10:$J$17,"&gt;=35")-_xlfn.COUNTIFS($G$10:$G$17,"Nam",$J$10:$J$17,"&gt;=40")</f>
        <v>0</v>
      </c>
      <c r="F39" s="53" t="s">
        <v>259</v>
      </c>
      <c r="G39" s="54">
        <f t="shared" si="1"/>
        <v>0</v>
      </c>
      <c r="H39" s="43"/>
      <c r="I39" s="91"/>
      <c r="J39" s="92"/>
      <c r="K39" s="43"/>
      <c r="L39" s="43"/>
      <c r="M39" s="48"/>
      <c r="N39" s="42"/>
      <c r="O39" s="43"/>
    </row>
    <row r="40" spans="1:15" s="18" customFormat="1" ht="15">
      <c r="A40" s="38"/>
      <c r="B40" s="53" t="s">
        <v>260</v>
      </c>
      <c r="C40" s="54">
        <f>COUNTIF($J$10:$J$17,"&gt;=30")-COUNTIF($J$10:$J$17,"&gt;=35")</f>
        <v>0</v>
      </c>
      <c r="D40" s="53" t="s">
        <v>260</v>
      </c>
      <c r="E40" s="54">
        <f>_xlfn.COUNTIFS($G$10:$G$17,"Nam",$J$10:$J$17,"&gt;=30")-_xlfn.COUNTIFS($G$10:$G$17,"Nam",$J$10:$J$17,"&gt;=35")</f>
        <v>0</v>
      </c>
      <c r="F40" s="53" t="s">
        <v>260</v>
      </c>
      <c r="G40" s="54">
        <f t="shared" si="1"/>
        <v>0</v>
      </c>
      <c r="H40" s="43"/>
      <c r="I40" s="91"/>
      <c r="J40" s="92"/>
      <c r="K40" s="43"/>
      <c r="L40" s="43"/>
      <c r="M40" s="48"/>
      <c r="N40" s="42"/>
      <c r="O40" s="43"/>
    </row>
    <row r="41" spans="1:15" s="18" customFormat="1" ht="15">
      <c r="A41" s="38"/>
      <c r="B41" s="53" t="s">
        <v>261</v>
      </c>
      <c r="C41" s="54">
        <f>COUNTIF($J$10:$J$17,"&gt;=20")-COUNTIF($J$10:$J$17,"&gt;=30")</f>
        <v>0</v>
      </c>
      <c r="D41" s="53" t="s">
        <v>261</v>
      </c>
      <c r="E41" s="54">
        <f>_xlfn.COUNTIFS($G$10:$G$17,"Nam",$J$10:$J$17,"&gt;=20")-_xlfn.COUNTIFS($G$10:$G$17,"Nam",$J$10:$J$17,"&gt;=30")</f>
        <v>0</v>
      </c>
      <c r="F41" s="53" t="s">
        <v>261</v>
      </c>
      <c r="G41" s="54">
        <f t="shared" si="1"/>
        <v>0</v>
      </c>
      <c r="H41" s="43"/>
      <c r="I41" s="91"/>
      <c r="J41" s="92"/>
      <c r="K41" s="43"/>
      <c r="L41" s="43"/>
      <c r="M41" s="48"/>
      <c r="N41" s="42"/>
      <c r="O41" s="43"/>
    </row>
    <row r="42" spans="1:15" s="18" customFormat="1" ht="15">
      <c r="A42" s="38"/>
      <c r="B42" s="55" t="s">
        <v>262</v>
      </c>
      <c r="C42" s="99">
        <f>SUM(C35:C41)</f>
        <v>8</v>
      </c>
      <c r="D42" s="55" t="s">
        <v>262</v>
      </c>
      <c r="E42" s="99">
        <f>SUM(E35:E41)</f>
        <v>3</v>
      </c>
      <c r="F42" s="55" t="s">
        <v>262</v>
      </c>
      <c r="G42" s="99">
        <f>SUM(G35:G41)</f>
        <v>5</v>
      </c>
      <c r="H42" s="43"/>
      <c r="I42" s="91"/>
      <c r="J42" s="92"/>
      <c r="K42" s="43"/>
      <c r="L42" s="43"/>
      <c r="M42" s="48"/>
      <c r="N42" s="42"/>
      <c r="O42" s="43"/>
    </row>
    <row r="43" spans="1:15" s="18" customFormat="1" ht="15">
      <c r="A43" s="38"/>
      <c r="B43" s="53"/>
      <c r="C43" s="57"/>
      <c r="D43" s="57"/>
      <c r="E43" s="210">
        <f>E42+G42</f>
        <v>8</v>
      </c>
      <c r="F43" s="211"/>
      <c r="G43" s="211"/>
      <c r="H43" s="43"/>
      <c r="I43" s="91"/>
      <c r="J43" s="92"/>
      <c r="K43" s="43"/>
      <c r="L43" s="43"/>
      <c r="M43" s="48"/>
      <c r="N43" s="42"/>
      <c r="O43" s="43"/>
    </row>
    <row r="44" spans="1:15" s="18" customFormat="1" ht="15">
      <c r="A44" s="38"/>
      <c r="C44" s="49"/>
      <c r="D44" s="49"/>
      <c r="F44" s="39"/>
      <c r="H44" s="43"/>
      <c r="I44" s="91"/>
      <c r="J44" s="92"/>
      <c r="K44" s="43"/>
      <c r="L44" s="43"/>
      <c r="M44" s="48"/>
      <c r="N44" s="42"/>
      <c r="O44" s="43"/>
    </row>
    <row r="45" spans="1:15" s="18" customFormat="1" ht="15">
      <c r="A45" s="38"/>
      <c r="C45" s="49"/>
      <c r="D45" s="49"/>
      <c r="F45" s="39"/>
      <c r="H45" s="43"/>
      <c r="I45" s="91"/>
      <c r="J45" s="92"/>
      <c r="K45" s="43"/>
      <c r="L45" s="43"/>
      <c r="M45" s="48"/>
      <c r="N45" s="42"/>
      <c r="O45" s="43"/>
    </row>
    <row r="46" spans="1:15" ht="18.75">
      <c r="A46" s="73" t="s">
        <v>292</v>
      </c>
      <c r="H46" s="13"/>
      <c r="I46" s="93"/>
      <c r="J46" s="94"/>
      <c r="K46" s="13"/>
      <c r="L46" s="13"/>
      <c r="M46" s="16"/>
      <c r="N46" s="15"/>
      <c r="O46" s="13"/>
    </row>
    <row r="47" spans="1:10" s="18" customFormat="1" ht="19.5" customHeight="1">
      <c r="A47" s="10">
        <v>1</v>
      </c>
      <c r="B47" s="28" t="s">
        <v>244</v>
      </c>
      <c r="C47" s="29" t="s">
        <v>287</v>
      </c>
      <c r="D47" s="30"/>
      <c r="E47" s="29" t="s">
        <v>233</v>
      </c>
      <c r="F47" s="64"/>
      <c r="G47" s="12" t="s">
        <v>57</v>
      </c>
      <c r="H47" s="20"/>
      <c r="I47" s="59" t="s">
        <v>229</v>
      </c>
      <c r="J47" s="86">
        <f ca="1">ROUND((TODAY()-F47)/365,0)</f>
        <v>123</v>
      </c>
    </row>
    <row r="48" spans="1:10" s="18" customFormat="1" ht="19.5" customHeight="1">
      <c r="A48" s="10">
        <v>2</v>
      </c>
      <c r="B48" s="11" t="s">
        <v>285</v>
      </c>
      <c r="C48" s="14" t="s">
        <v>288</v>
      </c>
      <c r="D48" s="23"/>
      <c r="E48" s="14" t="s">
        <v>63</v>
      </c>
      <c r="F48" s="63"/>
      <c r="G48" s="12" t="s">
        <v>59</v>
      </c>
      <c r="H48" s="20"/>
      <c r="I48" s="59" t="s">
        <v>229</v>
      </c>
      <c r="J48" s="86">
        <f ca="1">ROUND((TODAY()-F48)/365,0)</f>
        <v>123</v>
      </c>
    </row>
    <row r="49" spans="1:10" s="18" customFormat="1" ht="19.5" customHeight="1">
      <c r="A49" s="10">
        <v>3</v>
      </c>
      <c r="B49" s="28" t="s">
        <v>7</v>
      </c>
      <c r="C49" s="29" t="s">
        <v>288</v>
      </c>
      <c r="D49" s="30"/>
      <c r="E49" s="29" t="s">
        <v>114</v>
      </c>
      <c r="F49" s="64"/>
      <c r="G49" s="12" t="s">
        <v>59</v>
      </c>
      <c r="H49" s="20"/>
      <c r="I49" s="59" t="s">
        <v>229</v>
      </c>
      <c r="J49" s="86">
        <f ca="1">ROUND((TODAY()-F49)/365,0)</f>
        <v>123</v>
      </c>
    </row>
    <row r="50" spans="1:10" s="18" customFormat="1" ht="19.5" customHeight="1">
      <c r="A50" s="10">
        <v>4</v>
      </c>
      <c r="B50" s="28" t="s">
        <v>243</v>
      </c>
      <c r="C50" s="14" t="s">
        <v>289</v>
      </c>
      <c r="D50" s="23"/>
      <c r="E50" s="14" t="s">
        <v>63</v>
      </c>
      <c r="F50" s="63"/>
      <c r="G50" s="12" t="s">
        <v>59</v>
      </c>
      <c r="H50" s="20"/>
      <c r="I50" s="59" t="s">
        <v>228</v>
      </c>
      <c r="J50" s="86">
        <f aca="true" ca="1" t="shared" si="2" ref="J50:J57">ROUND((TODAY()-F50)/365,0)</f>
        <v>123</v>
      </c>
    </row>
    <row r="51" spans="1:10" s="18" customFormat="1" ht="19.5" customHeight="1">
      <c r="A51" s="10">
        <v>5</v>
      </c>
      <c r="B51" s="11" t="s">
        <v>246</v>
      </c>
      <c r="C51" s="14" t="s">
        <v>290</v>
      </c>
      <c r="D51" s="23"/>
      <c r="E51" s="14" t="s">
        <v>233</v>
      </c>
      <c r="F51" s="63"/>
      <c r="G51" s="12" t="s">
        <v>59</v>
      </c>
      <c r="H51" s="20"/>
      <c r="I51" s="59" t="s">
        <v>229</v>
      </c>
      <c r="J51" s="86">
        <f ca="1" t="shared" si="2"/>
        <v>123</v>
      </c>
    </row>
    <row r="52" spans="1:10" s="18" customFormat="1" ht="19.5" customHeight="1">
      <c r="A52" s="10">
        <v>6</v>
      </c>
      <c r="B52" s="28" t="s">
        <v>245</v>
      </c>
      <c r="C52" s="29" t="s">
        <v>290</v>
      </c>
      <c r="D52" s="30"/>
      <c r="E52" s="14" t="s">
        <v>233</v>
      </c>
      <c r="F52" s="64"/>
      <c r="G52" s="12" t="s">
        <v>59</v>
      </c>
      <c r="H52" s="20"/>
      <c r="I52" s="59" t="s">
        <v>229</v>
      </c>
      <c r="J52" s="86">
        <f ca="1" t="shared" si="2"/>
        <v>123</v>
      </c>
    </row>
    <row r="53" spans="1:10" s="18" customFormat="1" ht="19.5" customHeight="1">
      <c r="A53" s="10">
        <v>7</v>
      </c>
      <c r="B53" s="11" t="s">
        <v>186</v>
      </c>
      <c r="C53" s="14" t="s">
        <v>291</v>
      </c>
      <c r="D53" s="23"/>
      <c r="E53" s="14" t="s">
        <v>233</v>
      </c>
      <c r="F53" s="63"/>
      <c r="G53" s="12" t="s">
        <v>59</v>
      </c>
      <c r="H53" s="20"/>
      <c r="I53" s="59" t="s">
        <v>229</v>
      </c>
      <c r="J53" s="86">
        <f ca="1" t="shared" si="2"/>
        <v>123</v>
      </c>
    </row>
    <row r="54" spans="1:10" s="18" customFormat="1" ht="19.5" customHeight="1">
      <c r="A54" s="10">
        <v>8</v>
      </c>
      <c r="B54" s="28" t="s">
        <v>247</v>
      </c>
      <c r="C54" s="14" t="s">
        <v>291</v>
      </c>
      <c r="D54" s="30"/>
      <c r="E54" s="14" t="s">
        <v>233</v>
      </c>
      <c r="F54" s="64"/>
      <c r="G54" s="12" t="s">
        <v>59</v>
      </c>
      <c r="H54" s="20"/>
      <c r="I54" s="59" t="s">
        <v>229</v>
      </c>
      <c r="J54" s="86">
        <f ca="1">ROUND((TODAY()-F54)/365,0)</f>
        <v>123</v>
      </c>
    </row>
    <row r="55" spans="1:10" s="18" customFormat="1" ht="19.5" customHeight="1">
      <c r="A55" s="10">
        <v>9</v>
      </c>
      <c r="B55" s="28" t="s">
        <v>248</v>
      </c>
      <c r="C55" s="14" t="s">
        <v>291</v>
      </c>
      <c r="D55" s="30"/>
      <c r="E55" s="14" t="s">
        <v>233</v>
      </c>
      <c r="F55" s="64"/>
      <c r="G55" s="12" t="s">
        <v>59</v>
      </c>
      <c r="H55" s="20"/>
      <c r="I55" s="59" t="s">
        <v>229</v>
      </c>
      <c r="J55" s="86">
        <f ca="1">ROUND((TODAY()-F55)/365,0)</f>
        <v>123</v>
      </c>
    </row>
    <row r="56" spans="1:10" s="18" customFormat="1" ht="19.5" customHeight="1">
      <c r="A56" s="10">
        <v>10</v>
      </c>
      <c r="B56" s="28" t="s">
        <v>286</v>
      </c>
      <c r="C56" s="14" t="s">
        <v>291</v>
      </c>
      <c r="D56" s="30"/>
      <c r="E56" s="14" t="s">
        <v>233</v>
      </c>
      <c r="F56" s="64"/>
      <c r="G56" s="12" t="s">
        <v>57</v>
      </c>
      <c r="H56" s="20"/>
      <c r="I56" s="59" t="s">
        <v>229</v>
      </c>
      <c r="J56" s="86">
        <f ca="1" t="shared" si="2"/>
        <v>123</v>
      </c>
    </row>
    <row r="57" spans="1:10" s="18" customFormat="1" ht="19.5" customHeight="1">
      <c r="A57" s="10">
        <v>11</v>
      </c>
      <c r="B57" s="28"/>
      <c r="C57" s="29"/>
      <c r="D57" s="30"/>
      <c r="E57" s="14"/>
      <c r="F57" s="64"/>
      <c r="G57" s="12"/>
      <c r="H57" s="20"/>
      <c r="I57" s="59" t="s">
        <v>229</v>
      </c>
      <c r="J57" s="86">
        <f ca="1" t="shared" si="2"/>
        <v>123</v>
      </c>
    </row>
    <row r="58" spans="8:15" ht="14.25">
      <c r="H58" s="13"/>
      <c r="I58" s="93"/>
      <c r="J58" s="94"/>
      <c r="K58" s="13"/>
      <c r="L58" s="13"/>
      <c r="M58" s="16"/>
      <c r="N58" s="15"/>
      <c r="O58" s="13"/>
    </row>
    <row r="59" spans="8:15" ht="14.25">
      <c r="H59" s="13"/>
      <c r="I59" s="93"/>
      <c r="J59" s="94"/>
      <c r="K59" s="13"/>
      <c r="L59" s="13"/>
      <c r="M59" s="16"/>
      <c r="N59" s="15"/>
      <c r="O59" s="13"/>
    </row>
    <row r="60" spans="8:15" ht="14.25">
      <c r="H60" s="13"/>
      <c r="I60" s="93"/>
      <c r="J60" s="94"/>
      <c r="K60" s="13"/>
      <c r="L60" s="13"/>
      <c r="M60" s="16"/>
      <c r="N60" s="15"/>
      <c r="O60" s="13"/>
    </row>
    <row r="61" spans="8:15" ht="14.25">
      <c r="H61" s="13"/>
      <c r="I61" s="93"/>
      <c r="J61" s="94"/>
      <c r="K61" s="13"/>
      <c r="L61" s="13"/>
      <c r="M61" s="16"/>
      <c r="N61" s="15"/>
      <c r="O61" s="13"/>
    </row>
    <row r="62" spans="8:15" ht="14.25">
      <c r="H62" s="13"/>
      <c r="I62" s="93"/>
      <c r="J62" s="94"/>
      <c r="K62" s="13"/>
      <c r="L62" s="13"/>
      <c r="M62" s="16"/>
      <c r="N62" s="15"/>
      <c r="O62" s="13"/>
    </row>
    <row r="63" spans="8:15" ht="14.25">
      <c r="H63" s="13"/>
      <c r="I63" s="93"/>
      <c r="J63" s="94"/>
      <c r="K63" s="13"/>
      <c r="L63" s="13"/>
      <c r="M63" s="16"/>
      <c r="N63" s="15"/>
      <c r="O63" s="13"/>
    </row>
    <row r="64" spans="8:15" ht="14.25">
      <c r="H64" s="13"/>
      <c r="I64" s="93"/>
      <c r="J64" s="94"/>
      <c r="K64" s="13"/>
      <c r="L64" s="13"/>
      <c r="M64" s="16"/>
      <c r="N64" s="15"/>
      <c r="O64" s="13"/>
    </row>
    <row r="65" spans="8:15" ht="14.25">
      <c r="H65" s="13"/>
      <c r="I65" s="93"/>
      <c r="J65" s="94"/>
      <c r="K65" s="13"/>
      <c r="L65" s="13"/>
      <c r="M65" s="16"/>
      <c r="N65" s="15"/>
      <c r="O65" s="13"/>
    </row>
    <row r="66" spans="1:15" ht="12.75">
      <c r="A66"/>
      <c r="C66"/>
      <c r="D66"/>
      <c r="F66"/>
      <c r="H66" s="13"/>
      <c r="I66" s="93"/>
      <c r="J66" s="94"/>
      <c r="K66" s="13"/>
      <c r="L66" s="13"/>
      <c r="M66" s="16"/>
      <c r="N66" s="15"/>
      <c r="O66" s="13"/>
    </row>
    <row r="67" spans="1:15" ht="12.75">
      <c r="A67"/>
      <c r="C67"/>
      <c r="D67"/>
      <c r="F67"/>
      <c r="H67" s="13"/>
      <c r="I67" s="93"/>
      <c r="J67" s="94"/>
      <c r="K67" s="13"/>
      <c r="L67" s="13"/>
      <c r="M67" s="16"/>
      <c r="N67" s="15"/>
      <c r="O67" s="13"/>
    </row>
    <row r="68" spans="1:15" ht="12.75">
      <c r="A68"/>
      <c r="C68"/>
      <c r="D68"/>
      <c r="F68"/>
      <c r="H68" s="13"/>
      <c r="I68" s="93"/>
      <c r="J68" s="94"/>
      <c r="K68" s="13"/>
      <c r="L68" s="13"/>
      <c r="M68" s="16"/>
      <c r="N68" s="15"/>
      <c r="O68" s="13"/>
    </row>
    <row r="69" spans="1:15" ht="12.75">
      <c r="A69"/>
      <c r="C69"/>
      <c r="D69"/>
      <c r="F69"/>
      <c r="H69" s="13"/>
      <c r="I69" s="93"/>
      <c r="J69" s="94"/>
      <c r="K69" s="13"/>
      <c r="L69" s="13"/>
      <c r="M69" s="16"/>
      <c r="N69" s="15"/>
      <c r="O69" s="13"/>
    </row>
    <row r="70" spans="1:15" ht="12.75">
      <c r="A70"/>
      <c r="C70"/>
      <c r="D70"/>
      <c r="F70"/>
      <c r="H70" s="13"/>
      <c r="I70" s="93"/>
      <c r="J70" s="94"/>
      <c r="K70" s="13"/>
      <c r="L70" s="13"/>
      <c r="M70" s="16"/>
      <c r="N70" s="15"/>
      <c r="O70" s="13"/>
    </row>
  </sheetData>
  <sheetProtection/>
  <autoFilter ref="A8:J17"/>
  <mergeCells count="13">
    <mergeCell ref="E43:G43"/>
    <mergeCell ref="A6:H6"/>
    <mergeCell ref="B19:C19"/>
    <mergeCell ref="D19:E19"/>
    <mergeCell ref="B34:C34"/>
    <mergeCell ref="D34:E34"/>
    <mergeCell ref="F34:G34"/>
    <mergeCell ref="A1:C1"/>
    <mergeCell ref="D1:H1"/>
    <mergeCell ref="A2:C2"/>
    <mergeCell ref="D2:H2"/>
    <mergeCell ref="A3:C3"/>
    <mergeCell ref="A5:H5"/>
  </mergeCells>
  <printOptions/>
  <pageMargins left="0.25" right="0.25" top="0.25" bottom="0.25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91"/>
  <sheetViews>
    <sheetView zoomScale="124" zoomScaleNormal="124" zoomScalePageLayoutView="0" workbookViewId="0" topLeftCell="A2">
      <selection activeCell="F10" sqref="F10:F38"/>
    </sheetView>
  </sheetViews>
  <sheetFormatPr defaultColWidth="9.140625" defaultRowHeight="12.75"/>
  <cols>
    <col min="1" max="1" width="5.7109375" style="9" customWidth="1"/>
    <col min="2" max="2" width="26.8515625" style="0" customWidth="1"/>
    <col min="3" max="3" width="9.140625" style="8" customWidth="1"/>
    <col min="4" max="4" width="17.140625" style="8" customWidth="1"/>
    <col min="5" max="5" width="7.8515625" style="0" customWidth="1"/>
    <col min="6" max="6" width="10.8515625" style="39" customWidth="1"/>
    <col min="7" max="7" width="6.57421875" style="0" customWidth="1"/>
    <col min="8" max="8" width="16.140625" style="0" customWidth="1"/>
    <col min="9" max="9" width="14.421875" style="95" customWidth="1"/>
    <col min="10" max="10" width="10.28125" style="82" customWidth="1"/>
  </cols>
  <sheetData>
    <row r="1" spans="1:17" s="3" customFormat="1" ht="16.5">
      <c r="A1" s="203" t="s">
        <v>43</v>
      </c>
      <c r="B1" s="203"/>
      <c r="C1" s="203"/>
      <c r="D1" s="204" t="s">
        <v>44</v>
      </c>
      <c r="E1" s="204"/>
      <c r="F1" s="204"/>
      <c r="G1" s="204"/>
      <c r="H1" s="204"/>
      <c r="I1" s="74"/>
      <c r="J1" s="75"/>
      <c r="K1" s="1"/>
      <c r="L1" s="1"/>
      <c r="M1" s="1"/>
      <c r="N1" s="1"/>
      <c r="O1" s="1"/>
      <c r="P1" s="2"/>
      <c r="Q1" s="2"/>
    </row>
    <row r="2" spans="1:18" s="3" customFormat="1" ht="18.75">
      <c r="A2" s="205" t="s">
        <v>45</v>
      </c>
      <c r="B2" s="205"/>
      <c r="C2" s="205"/>
      <c r="D2" s="206" t="s">
        <v>46</v>
      </c>
      <c r="E2" s="206"/>
      <c r="F2" s="206"/>
      <c r="G2" s="206"/>
      <c r="H2" s="206"/>
      <c r="I2" s="76"/>
      <c r="J2" s="77"/>
      <c r="K2" s="4"/>
      <c r="L2" s="4"/>
      <c r="M2" s="4"/>
      <c r="N2" s="4"/>
      <c r="O2" s="4"/>
      <c r="P2" s="4"/>
      <c r="Q2" s="4"/>
      <c r="R2" s="4"/>
    </row>
    <row r="3" spans="1:17" s="3" customFormat="1" ht="18.75">
      <c r="A3" s="205" t="s">
        <v>47</v>
      </c>
      <c r="B3" s="205"/>
      <c r="C3" s="205"/>
      <c r="D3" s="2"/>
      <c r="E3" s="2"/>
      <c r="F3" s="60"/>
      <c r="G3" s="2"/>
      <c r="H3" s="2"/>
      <c r="I3" s="78"/>
      <c r="J3" s="79"/>
      <c r="K3" s="2"/>
      <c r="L3" s="6"/>
      <c r="M3" s="6"/>
      <c r="N3" s="6"/>
      <c r="O3" s="6"/>
      <c r="P3" s="5"/>
      <c r="Q3" s="2"/>
    </row>
    <row r="4" spans="1:17" s="3" customFormat="1" ht="16.5">
      <c r="A4" s="2"/>
      <c r="B4" s="2"/>
      <c r="C4" s="2"/>
      <c r="D4" s="2"/>
      <c r="E4" s="2"/>
      <c r="F4" s="60"/>
      <c r="G4" s="2"/>
      <c r="H4" s="2"/>
      <c r="I4" s="78"/>
      <c r="J4" s="80"/>
      <c r="K4" s="2"/>
      <c r="L4" s="5"/>
      <c r="M4" s="7"/>
      <c r="N4" s="5"/>
      <c r="O4" s="5"/>
      <c r="P4" s="5"/>
      <c r="Q4" s="2"/>
    </row>
    <row r="5" spans="1:9" ht="18" customHeight="1">
      <c r="A5" s="207" t="s">
        <v>317</v>
      </c>
      <c r="B5" s="207"/>
      <c r="C5" s="207"/>
      <c r="D5" s="207"/>
      <c r="E5" s="207"/>
      <c r="F5" s="207"/>
      <c r="G5" s="207"/>
      <c r="H5" s="207"/>
      <c r="I5" s="81"/>
    </row>
    <row r="6" spans="1:9" ht="18" customHeight="1">
      <c r="A6" s="199"/>
      <c r="B6" s="199"/>
      <c r="C6" s="199"/>
      <c r="D6" s="199"/>
      <c r="E6" s="199"/>
      <c r="F6" s="199"/>
      <c r="G6" s="199"/>
      <c r="H6" s="199"/>
      <c r="I6" s="81"/>
    </row>
    <row r="8" spans="1:10" ht="30.75" customHeight="1">
      <c r="A8" s="17" t="s">
        <v>48</v>
      </c>
      <c r="B8" s="17" t="s">
        <v>49</v>
      </c>
      <c r="C8" s="17" t="s">
        <v>50</v>
      </c>
      <c r="D8" s="17" t="s">
        <v>249</v>
      </c>
      <c r="E8" s="17" t="s">
        <v>51</v>
      </c>
      <c r="F8" s="61" t="s">
        <v>252</v>
      </c>
      <c r="G8" s="17" t="s">
        <v>237</v>
      </c>
      <c r="H8" s="17" t="s">
        <v>52</v>
      </c>
      <c r="I8" s="83" t="s">
        <v>53</v>
      </c>
      <c r="J8" s="84" t="s">
        <v>266</v>
      </c>
    </row>
    <row r="9" spans="1:10" ht="14.25">
      <c r="A9" s="52">
        <v>1</v>
      </c>
      <c r="B9" s="52">
        <v>2</v>
      </c>
      <c r="C9" s="52">
        <v>3</v>
      </c>
      <c r="D9" s="52">
        <v>4</v>
      </c>
      <c r="E9" s="52">
        <v>5</v>
      </c>
      <c r="F9" s="62">
        <v>6</v>
      </c>
      <c r="G9" s="52">
        <v>7</v>
      </c>
      <c r="H9" s="52">
        <v>8</v>
      </c>
      <c r="I9" s="85">
        <v>8</v>
      </c>
      <c r="J9" s="82">
        <v>9</v>
      </c>
    </row>
    <row r="10" spans="1:10" s="18" customFormat="1" ht="19.5" customHeight="1">
      <c r="A10" s="10">
        <v>2</v>
      </c>
      <c r="B10" s="10" t="s">
        <v>38</v>
      </c>
      <c r="C10" s="14" t="s">
        <v>188</v>
      </c>
      <c r="D10" s="14" t="s">
        <v>312</v>
      </c>
      <c r="E10" s="14" t="s">
        <v>61</v>
      </c>
      <c r="F10" s="63">
        <v>27878</v>
      </c>
      <c r="G10" s="12" t="s">
        <v>59</v>
      </c>
      <c r="H10" s="20"/>
      <c r="I10" s="59" t="s">
        <v>228</v>
      </c>
      <c r="J10" s="86">
        <f aca="true" ca="1" t="shared" si="0" ref="J10:J38">ROUND((TODAY()-F10)/365,0)</f>
        <v>46</v>
      </c>
    </row>
    <row r="11" spans="1:10" s="18" customFormat="1" ht="19.5" customHeight="1">
      <c r="A11" s="10">
        <v>4</v>
      </c>
      <c r="B11" s="10" t="s">
        <v>191</v>
      </c>
      <c r="C11" s="14" t="s">
        <v>188</v>
      </c>
      <c r="D11" s="14" t="s">
        <v>312</v>
      </c>
      <c r="E11" s="14" t="s">
        <v>63</v>
      </c>
      <c r="F11" s="63">
        <v>29266</v>
      </c>
      <c r="G11" s="12" t="s">
        <v>59</v>
      </c>
      <c r="H11" s="20"/>
      <c r="I11" s="59" t="s">
        <v>228</v>
      </c>
      <c r="J11" s="86">
        <f ca="1" t="shared" si="0"/>
        <v>43</v>
      </c>
    </row>
    <row r="12" spans="1:10" s="18" customFormat="1" ht="19.5" customHeight="1">
      <c r="A12" s="10">
        <v>1</v>
      </c>
      <c r="B12" s="10" t="s">
        <v>37</v>
      </c>
      <c r="C12" s="14" t="s">
        <v>188</v>
      </c>
      <c r="D12" s="152" t="s">
        <v>313</v>
      </c>
      <c r="E12" s="14" t="s">
        <v>61</v>
      </c>
      <c r="F12" s="63">
        <v>28456</v>
      </c>
      <c r="G12" s="12" t="s">
        <v>59</v>
      </c>
      <c r="H12" s="20"/>
      <c r="I12" s="59" t="s">
        <v>228</v>
      </c>
      <c r="J12" s="86">
        <f ca="1" t="shared" si="0"/>
        <v>45</v>
      </c>
    </row>
    <row r="13" spans="1:10" s="18" customFormat="1" ht="19.5" customHeight="1">
      <c r="A13" s="10">
        <v>2</v>
      </c>
      <c r="B13" s="11" t="s">
        <v>5</v>
      </c>
      <c r="C13" s="14"/>
      <c r="D13" s="14" t="s">
        <v>299</v>
      </c>
      <c r="E13" s="14" t="s">
        <v>63</v>
      </c>
      <c r="F13" s="63">
        <v>30696</v>
      </c>
      <c r="G13" s="12" t="s">
        <v>57</v>
      </c>
      <c r="H13" s="20"/>
      <c r="I13" s="59" t="s">
        <v>228</v>
      </c>
      <c r="J13" s="86">
        <f ca="1" t="shared" si="0"/>
        <v>39</v>
      </c>
    </row>
    <row r="14" spans="1:10" s="18" customFormat="1" ht="19.5" customHeight="1">
      <c r="A14" s="10">
        <v>2</v>
      </c>
      <c r="B14" s="11" t="s">
        <v>40</v>
      </c>
      <c r="C14" s="14"/>
      <c r="D14" s="14" t="s">
        <v>133</v>
      </c>
      <c r="E14" s="14" t="s">
        <v>61</v>
      </c>
      <c r="F14" s="193">
        <v>31303</v>
      </c>
      <c r="G14" s="12" t="s">
        <v>59</v>
      </c>
      <c r="H14" s="20"/>
      <c r="I14" s="59" t="s">
        <v>228</v>
      </c>
      <c r="J14" s="86">
        <f ca="1" t="shared" si="0"/>
        <v>37</v>
      </c>
    </row>
    <row r="15" spans="1:10" s="18" customFormat="1" ht="19.5" customHeight="1">
      <c r="A15" s="10">
        <v>1</v>
      </c>
      <c r="B15" s="11" t="s">
        <v>27</v>
      </c>
      <c r="C15" s="14" t="s">
        <v>60</v>
      </c>
      <c r="D15" s="14" t="s">
        <v>133</v>
      </c>
      <c r="E15" s="14" t="s">
        <v>61</v>
      </c>
      <c r="F15" s="63">
        <v>27885</v>
      </c>
      <c r="G15" s="12" t="s">
        <v>57</v>
      </c>
      <c r="H15" s="20"/>
      <c r="I15" s="59" t="s">
        <v>228</v>
      </c>
      <c r="J15" s="86">
        <f ca="1" t="shared" si="0"/>
        <v>46</v>
      </c>
    </row>
    <row r="16" spans="1:10" s="18" customFormat="1" ht="19.5" customHeight="1">
      <c r="A16" s="10">
        <v>2</v>
      </c>
      <c r="B16" s="11" t="s">
        <v>29</v>
      </c>
      <c r="C16" s="14"/>
      <c r="D16" s="14" t="s">
        <v>133</v>
      </c>
      <c r="E16" s="14" t="s">
        <v>61</v>
      </c>
      <c r="F16" s="63">
        <v>27446</v>
      </c>
      <c r="G16" s="12" t="s">
        <v>59</v>
      </c>
      <c r="H16" s="20"/>
      <c r="I16" s="59" t="s">
        <v>228</v>
      </c>
      <c r="J16" s="86">
        <f ca="1" t="shared" si="0"/>
        <v>48</v>
      </c>
    </row>
    <row r="17" spans="1:10" s="18" customFormat="1" ht="19.5" customHeight="1">
      <c r="A17" s="10">
        <v>1</v>
      </c>
      <c r="B17" s="11" t="s">
        <v>32</v>
      </c>
      <c r="C17" s="14"/>
      <c r="D17" s="14" t="s">
        <v>133</v>
      </c>
      <c r="E17" s="14" t="s">
        <v>61</v>
      </c>
      <c r="F17" s="63">
        <v>28156</v>
      </c>
      <c r="G17" s="12" t="s">
        <v>59</v>
      </c>
      <c r="H17" s="20"/>
      <c r="I17" s="59" t="s">
        <v>228</v>
      </c>
      <c r="J17" s="86">
        <f ca="1" t="shared" si="0"/>
        <v>46</v>
      </c>
    </row>
    <row r="18" spans="1:10" s="18" customFormat="1" ht="19.5" customHeight="1">
      <c r="A18" s="10">
        <v>3</v>
      </c>
      <c r="B18" s="11" t="s">
        <v>2</v>
      </c>
      <c r="C18" s="12" t="s">
        <v>60</v>
      </c>
      <c r="D18" s="14" t="s">
        <v>1</v>
      </c>
      <c r="E18" s="14" t="s">
        <v>61</v>
      </c>
      <c r="F18" s="63">
        <v>28005</v>
      </c>
      <c r="G18" s="12" t="s">
        <v>57</v>
      </c>
      <c r="H18" s="19" t="s">
        <v>284</v>
      </c>
      <c r="I18" s="59" t="s">
        <v>228</v>
      </c>
      <c r="J18" s="86">
        <f ca="1" t="shared" si="0"/>
        <v>46</v>
      </c>
    </row>
    <row r="19" spans="1:10" s="18" customFormat="1" ht="19.5" customHeight="1">
      <c r="A19" s="103">
        <v>1</v>
      </c>
      <c r="B19" s="107" t="s">
        <v>6</v>
      </c>
      <c r="C19" s="110" t="s">
        <v>60</v>
      </c>
      <c r="D19" s="110" t="s">
        <v>76</v>
      </c>
      <c r="E19" s="109" t="s">
        <v>61</v>
      </c>
      <c r="F19" s="189">
        <v>30423</v>
      </c>
      <c r="G19" s="110" t="s">
        <v>57</v>
      </c>
      <c r="H19" s="113" t="s">
        <v>283</v>
      </c>
      <c r="I19" s="115" t="s">
        <v>228</v>
      </c>
      <c r="J19" s="86">
        <f ca="1" t="shared" si="0"/>
        <v>39</v>
      </c>
    </row>
    <row r="20" spans="1:10" s="18" customFormat="1" ht="19.5" customHeight="1">
      <c r="A20" s="10">
        <v>2</v>
      </c>
      <c r="B20" s="10" t="s">
        <v>90</v>
      </c>
      <c r="C20" s="12" t="s">
        <v>60</v>
      </c>
      <c r="D20" s="14" t="s">
        <v>76</v>
      </c>
      <c r="E20" s="14" t="s">
        <v>61</v>
      </c>
      <c r="F20" s="63">
        <v>31193</v>
      </c>
      <c r="G20" s="12" t="s">
        <v>59</v>
      </c>
      <c r="H20" s="19"/>
      <c r="I20" s="59" t="s">
        <v>228</v>
      </c>
      <c r="J20" s="86">
        <f ca="1" t="shared" si="0"/>
        <v>37</v>
      </c>
    </row>
    <row r="21" spans="1:10" s="18" customFormat="1" ht="19.5" customHeight="1">
      <c r="A21" s="10">
        <v>3</v>
      </c>
      <c r="B21" s="10" t="s">
        <v>24</v>
      </c>
      <c r="C21" s="12" t="s">
        <v>60</v>
      </c>
      <c r="D21" s="14" t="s">
        <v>76</v>
      </c>
      <c r="E21" s="14" t="s">
        <v>61</v>
      </c>
      <c r="F21" s="63">
        <v>28267</v>
      </c>
      <c r="G21" s="12" t="s">
        <v>59</v>
      </c>
      <c r="H21" s="19"/>
      <c r="I21" s="59" t="s">
        <v>228</v>
      </c>
      <c r="J21" s="86">
        <f ca="1" t="shared" si="0"/>
        <v>45</v>
      </c>
    </row>
    <row r="22" spans="1:10" s="18" customFormat="1" ht="19.5" customHeight="1">
      <c r="A22" s="10">
        <v>11</v>
      </c>
      <c r="B22" s="11" t="s">
        <v>96</v>
      </c>
      <c r="C22" s="12" t="s">
        <v>60</v>
      </c>
      <c r="D22" s="14" t="s">
        <v>76</v>
      </c>
      <c r="E22" s="14" t="s">
        <v>61</v>
      </c>
      <c r="F22" s="63">
        <v>30990</v>
      </c>
      <c r="G22" s="12" t="s">
        <v>59</v>
      </c>
      <c r="H22" s="19"/>
      <c r="I22" s="59" t="s">
        <v>228</v>
      </c>
      <c r="J22" s="86">
        <f ca="1" t="shared" si="0"/>
        <v>38</v>
      </c>
    </row>
    <row r="23" spans="1:10" s="18" customFormat="1" ht="19.5" customHeight="1">
      <c r="A23" s="10">
        <v>1</v>
      </c>
      <c r="B23" s="11" t="s">
        <v>16</v>
      </c>
      <c r="C23" s="12" t="s">
        <v>60</v>
      </c>
      <c r="D23" s="14" t="s">
        <v>76</v>
      </c>
      <c r="E23" s="14" t="s">
        <v>61</v>
      </c>
      <c r="F23" s="63">
        <v>27973</v>
      </c>
      <c r="G23" s="12" t="s">
        <v>57</v>
      </c>
      <c r="H23" s="19"/>
      <c r="I23" s="59" t="s">
        <v>228</v>
      </c>
      <c r="J23" s="86">
        <f ca="1" t="shared" si="0"/>
        <v>46</v>
      </c>
    </row>
    <row r="24" spans="1:10" s="18" customFormat="1" ht="19.5" customHeight="1">
      <c r="A24" s="10">
        <v>1</v>
      </c>
      <c r="B24" s="11" t="s">
        <v>3</v>
      </c>
      <c r="C24" s="14"/>
      <c r="D24" s="14" t="s">
        <v>4</v>
      </c>
      <c r="E24" s="14" t="s">
        <v>63</v>
      </c>
      <c r="F24" s="63">
        <v>27941</v>
      </c>
      <c r="G24" s="12" t="s">
        <v>57</v>
      </c>
      <c r="H24" s="20"/>
      <c r="I24" s="59" t="s">
        <v>228</v>
      </c>
      <c r="J24" s="86">
        <f ca="1" t="shared" si="0"/>
        <v>46</v>
      </c>
    </row>
    <row r="25" spans="1:10" s="18" customFormat="1" ht="19.5" customHeight="1">
      <c r="A25" s="10">
        <v>1</v>
      </c>
      <c r="B25" s="11" t="s">
        <v>21</v>
      </c>
      <c r="C25" s="12" t="s">
        <v>60</v>
      </c>
      <c r="D25" s="14" t="s">
        <v>13</v>
      </c>
      <c r="E25" s="14" t="s">
        <v>61</v>
      </c>
      <c r="F25" s="63">
        <v>25741</v>
      </c>
      <c r="G25" s="12" t="s">
        <v>57</v>
      </c>
      <c r="H25" s="19"/>
      <c r="I25" s="59" t="s">
        <v>228</v>
      </c>
      <c r="J25" s="86">
        <f ca="1" t="shared" si="0"/>
        <v>52</v>
      </c>
    </row>
    <row r="26" spans="1:10" s="18" customFormat="1" ht="19.5" customHeight="1">
      <c r="A26" s="10">
        <v>1</v>
      </c>
      <c r="B26" s="21" t="s">
        <v>17</v>
      </c>
      <c r="C26" s="12" t="s">
        <v>55</v>
      </c>
      <c r="D26" s="14" t="s">
        <v>13</v>
      </c>
      <c r="E26" s="14" t="s">
        <v>61</v>
      </c>
      <c r="F26" s="63">
        <v>28043</v>
      </c>
      <c r="G26" s="12" t="s">
        <v>59</v>
      </c>
      <c r="H26" s="19"/>
      <c r="I26" s="59" t="s">
        <v>228</v>
      </c>
      <c r="J26" s="86">
        <f ca="1" t="shared" si="0"/>
        <v>46</v>
      </c>
    </row>
    <row r="27" spans="1:10" s="18" customFormat="1" ht="19.5" customHeight="1">
      <c r="A27" s="10">
        <v>1</v>
      </c>
      <c r="B27" s="10" t="s">
        <v>19</v>
      </c>
      <c r="C27" s="12" t="s">
        <v>55</v>
      </c>
      <c r="D27" s="14" t="s">
        <v>13</v>
      </c>
      <c r="E27" s="14" t="s">
        <v>61</v>
      </c>
      <c r="F27" s="63">
        <v>24393</v>
      </c>
      <c r="G27" s="12" t="s">
        <v>59</v>
      </c>
      <c r="H27" s="19"/>
      <c r="I27" s="59" t="s">
        <v>228</v>
      </c>
      <c r="J27" s="86">
        <f ca="1" t="shared" si="0"/>
        <v>56</v>
      </c>
    </row>
    <row r="28" spans="1:10" s="18" customFormat="1" ht="19.5" customHeight="1">
      <c r="A28" s="10">
        <v>1</v>
      </c>
      <c r="B28" s="11" t="s">
        <v>22</v>
      </c>
      <c r="C28" s="12" t="s">
        <v>55</v>
      </c>
      <c r="D28" s="14" t="s">
        <v>13</v>
      </c>
      <c r="E28" s="14" t="s">
        <v>61</v>
      </c>
      <c r="F28" s="63">
        <v>26983</v>
      </c>
      <c r="G28" s="12" t="s">
        <v>59</v>
      </c>
      <c r="H28" s="19"/>
      <c r="I28" s="59" t="s">
        <v>228</v>
      </c>
      <c r="J28" s="86">
        <f ca="1" t="shared" si="0"/>
        <v>49</v>
      </c>
    </row>
    <row r="29" spans="1:10" s="18" customFormat="1" ht="19.5" customHeight="1">
      <c r="A29" s="10">
        <v>1</v>
      </c>
      <c r="B29" s="11" t="s">
        <v>12</v>
      </c>
      <c r="C29" s="12" t="s">
        <v>60</v>
      </c>
      <c r="D29" s="12" t="s">
        <v>13</v>
      </c>
      <c r="E29" s="14" t="s">
        <v>58</v>
      </c>
      <c r="F29" s="63">
        <v>27975</v>
      </c>
      <c r="G29" s="12" t="s">
        <v>57</v>
      </c>
      <c r="H29" s="19"/>
      <c r="I29" s="59" t="s">
        <v>228</v>
      </c>
      <c r="J29" s="86">
        <f ca="1" t="shared" si="0"/>
        <v>46</v>
      </c>
    </row>
    <row r="30" spans="1:10" s="18" customFormat="1" ht="19.5" customHeight="1">
      <c r="A30" s="10">
        <v>1</v>
      </c>
      <c r="B30" s="11" t="s">
        <v>15</v>
      </c>
      <c r="C30" s="12" t="s">
        <v>60</v>
      </c>
      <c r="D30" s="14" t="s">
        <v>13</v>
      </c>
      <c r="E30" s="14" t="s">
        <v>61</v>
      </c>
      <c r="F30" s="63">
        <v>24668</v>
      </c>
      <c r="G30" s="12" t="s">
        <v>59</v>
      </c>
      <c r="H30" s="19"/>
      <c r="I30" s="59" t="s">
        <v>228</v>
      </c>
      <c r="J30" s="86">
        <f ca="1" t="shared" si="0"/>
        <v>55</v>
      </c>
    </row>
    <row r="31" spans="1:10" s="18" customFormat="1" ht="19.5" customHeight="1">
      <c r="A31" s="10">
        <v>1</v>
      </c>
      <c r="B31" s="11" t="s">
        <v>33</v>
      </c>
      <c r="C31" s="14" t="s">
        <v>60</v>
      </c>
      <c r="D31" s="14" t="s">
        <v>132</v>
      </c>
      <c r="E31" s="14" t="s">
        <v>91</v>
      </c>
      <c r="F31" s="63">
        <v>29063</v>
      </c>
      <c r="G31" s="12" t="s">
        <v>57</v>
      </c>
      <c r="H31" s="19"/>
      <c r="I31" s="59" t="s">
        <v>228</v>
      </c>
      <c r="J31" s="86">
        <f ca="1" t="shared" si="0"/>
        <v>43</v>
      </c>
    </row>
    <row r="32" spans="1:10" s="18" customFormat="1" ht="19.5" customHeight="1">
      <c r="A32" s="10">
        <v>1</v>
      </c>
      <c r="B32" s="11" t="s">
        <v>25</v>
      </c>
      <c r="C32" s="14"/>
      <c r="D32" s="14" t="s">
        <v>132</v>
      </c>
      <c r="E32" s="14" t="s">
        <v>61</v>
      </c>
      <c r="F32" s="63">
        <v>29392</v>
      </c>
      <c r="G32" s="12" t="s">
        <v>59</v>
      </c>
      <c r="H32" s="20"/>
      <c r="I32" s="59" t="s">
        <v>228</v>
      </c>
      <c r="J32" s="86">
        <f ca="1" t="shared" si="0"/>
        <v>42</v>
      </c>
    </row>
    <row r="33" spans="1:10" s="18" customFormat="1" ht="19.5" customHeight="1">
      <c r="A33" s="10">
        <v>1</v>
      </c>
      <c r="B33" s="10" t="s">
        <v>28</v>
      </c>
      <c r="C33" s="14"/>
      <c r="D33" s="14" t="s">
        <v>132</v>
      </c>
      <c r="E33" s="14" t="s">
        <v>61</v>
      </c>
      <c r="F33" s="63">
        <v>28535</v>
      </c>
      <c r="G33" s="12" t="s">
        <v>59</v>
      </c>
      <c r="H33" s="20"/>
      <c r="I33" s="59" t="s">
        <v>228</v>
      </c>
      <c r="J33" s="86">
        <f ca="1" t="shared" si="0"/>
        <v>45</v>
      </c>
    </row>
    <row r="34" spans="1:10" s="18" customFormat="1" ht="19.5" customHeight="1">
      <c r="A34" s="10">
        <v>1</v>
      </c>
      <c r="B34" s="10" t="s">
        <v>217</v>
      </c>
      <c r="C34" s="14"/>
      <c r="D34" s="14" t="s">
        <v>31</v>
      </c>
      <c r="E34" s="14" t="s">
        <v>61</v>
      </c>
      <c r="F34" s="63">
        <v>22735</v>
      </c>
      <c r="G34" s="12" t="s">
        <v>57</v>
      </c>
      <c r="H34" s="20"/>
      <c r="I34" s="59" t="s">
        <v>228</v>
      </c>
      <c r="J34" s="86">
        <f ca="1" t="shared" si="0"/>
        <v>61</v>
      </c>
    </row>
    <row r="35" spans="1:10" s="18" customFormat="1" ht="19.5" customHeight="1">
      <c r="A35" s="10">
        <v>1</v>
      </c>
      <c r="B35" s="11" t="s">
        <v>26</v>
      </c>
      <c r="C35" s="12"/>
      <c r="D35" s="14" t="s">
        <v>132</v>
      </c>
      <c r="E35" s="14" t="s">
        <v>61</v>
      </c>
      <c r="F35" s="63">
        <v>27063</v>
      </c>
      <c r="G35" s="12" t="s">
        <v>59</v>
      </c>
      <c r="H35" s="20"/>
      <c r="I35" s="59" t="s">
        <v>228</v>
      </c>
      <c r="J35" s="86">
        <f ca="1" t="shared" si="0"/>
        <v>49</v>
      </c>
    </row>
    <row r="36" spans="1:10" s="149" customFormat="1" ht="19.5" customHeight="1">
      <c r="A36" s="144">
        <v>1</v>
      </c>
      <c r="B36" s="145" t="s">
        <v>42</v>
      </c>
      <c r="C36" s="146"/>
      <c r="D36" s="146" t="s">
        <v>282</v>
      </c>
      <c r="E36" s="146" t="s">
        <v>74</v>
      </c>
      <c r="F36" s="63">
        <v>33133</v>
      </c>
      <c r="G36" s="146" t="s">
        <v>59</v>
      </c>
      <c r="H36" s="150"/>
      <c r="I36" s="147" t="s">
        <v>228</v>
      </c>
      <c r="J36" s="148">
        <f ca="1" t="shared" si="0"/>
        <v>32</v>
      </c>
    </row>
    <row r="37" spans="1:10" s="149" customFormat="1" ht="19.5" customHeight="1">
      <c r="A37" s="144">
        <v>2</v>
      </c>
      <c r="B37" s="145" t="s">
        <v>294</v>
      </c>
      <c r="C37" s="146"/>
      <c r="D37" s="146" t="s">
        <v>309</v>
      </c>
      <c r="E37" s="146" t="s">
        <v>63</v>
      </c>
      <c r="F37" s="63">
        <v>34223</v>
      </c>
      <c r="G37" s="146" t="s">
        <v>57</v>
      </c>
      <c r="H37" s="150"/>
      <c r="I37" s="147" t="s">
        <v>229</v>
      </c>
      <c r="J37" s="148">
        <f ca="1" t="shared" si="0"/>
        <v>29</v>
      </c>
    </row>
    <row r="38" spans="1:10" s="18" customFormat="1" ht="19.5" customHeight="1">
      <c r="A38" s="10">
        <v>1</v>
      </c>
      <c r="B38" s="11" t="s">
        <v>34</v>
      </c>
      <c r="C38" s="14"/>
      <c r="D38" s="14" t="s">
        <v>238</v>
      </c>
      <c r="E38" s="14" t="s">
        <v>63</v>
      </c>
      <c r="F38" s="63">
        <v>26693</v>
      </c>
      <c r="G38" s="12" t="s">
        <v>59</v>
      </c>
      <c r="H38" s="20"/>
      <c r="I38" s="59" t="s">
        <v>228</v>
      </c>
      <c r="J38" s="86">
        <f ca="1" t="shared" si="0"/>
        <v>50</v>
      </c>
    </row>
    <row r="39" spans="1:10" s="18" customFormat="1" ht="21" customHeight="1">
      <c r="A39" s="31"/>
      <c r="B39" s="32"/>
      <c r="C39" s="33"/>
      <c r="D39" s="34"/>
      <c r="E39" s="33"/>
      <c r="F39" s="35"/>
      <c r="G39" s="36"/>
      <c r="H39" s="37"/>
      <c r="I39" s="87"/>
      <c r="J39" s="86"/>
    </row>
    <row r="40" spans="1:10" s="18" customFormat="1" ht="15">
      <c r="A40" s="38"/>
      <c r="B40" s="212" t="s">
        <v>270</v>
      </c>
      <c r="C40" s="209"/>
      <c r="D40" s="212" t="s">
        <v>269</v>
      </c>
      <c r="E40" s="212"/>
      <c r="F40" s="39"/>
      <c r="G40" s="58" t="s">
        <v>50</v>
      </c>
      <c r="H40" s="58"/>
      <c r="I40" s="88"/>
      <c r="J40" s="86"/>
    </row>
    <row r="41" spans="1:15" s="18" customFormat="1" ht="15">
      <c r="A41" s="38"/>
      <c r="B41" s="40" t="s">
        <v>56</v>
      </c>
      <c r="C41" s="41">
        <f>COUNTIF($E$10:$E$38,"PGS.TS")</f>
        <v>0</v>
      </c>
      <c r="D41" s="40" t="s">
        <v>56</v>
      </c>
      <c r="E41" s="41">
        <f>COUNTIF($E$10:$E$38,"PGS.TS")</f>
        <v>0</v>
      </c>
      <c r="F41" s="39"/>
      <c r="G41" s="40" t="s">
        <v>55</v>
      </c>
      <c r="H41" s="41">
        <f>COUNTIF($C$10:$C$38,"GVC")</f>
        <v>3</v>
      </c>
      <c r="I41" s="88">
        <f>COUNTIF($C$10:$C$38,"GVC")</f>
        <v>3</v>
      </c>
      <c r="J41" s="89"/>
      <c r="K41" s="42"/>
      <c r="L41" s="43"/>
      <c r="M41" s="43"/>
      <c r="N41" s="43"/>
      <c r="O41" s="43"/>
    </row>
    <row r="42" spans="1:15" s="18" customFormat="1" ht="15">
      <c r="A42" s="38"/>
      <c r="B42" s="40" t="s">
        <v>58</v>
      </c>
      <c r="C42" s="41">
        <f>COUNTIF($E$10:$E$38,"TS")</f>
        <v>1</v>
      </c>
      <c r="D42" s="40" t="s">
        <v>58</v>
      </c>
      <c r="E42" s="41">
        <f>COUNTIF($E$10:$E$38,"TS")</f>
        <v>1</v>
      </c>
      <c r="F42" s="39"/>
      <c r="G42" s="40" t="s">
        <v>60</v>
      </c>
      <c r="H42" s="41">
        <f>COUNTIF($C$10:$C$38,"GV")</f>
        <v>11</v>
      </c>
      <c r="I42" s="88">
        <f>COUNTIF($C$10:$C$38,"GV")</f>
        <v>11</v>
      </c>
      <c r="J42" s="89"/>
      <c r="K42" s="42"/>
      <c r="L42" s="43"/>
      <c r="M42" s="43"/>
      <c r="N42" s="43"/>
      <c r="O42" s="43"/>
    </row>
    <row r="43" spans="1:15" s="18" customFormat="1" ht="15">
      <c r="A43" s="38"/>
      <c r="B43" s="40" t="s">
        <v>91</v>
      </c>
      <c r="C43" s="41">
        <f>COUNTIF($E$10:$E$38,"NCS")</f>
        <v>1</v>
      </c>
      <c r="D43" s="40" t="s">
        <v>91</v>
      </c>
      <c r="E43" s="41">
        <f>COUNTIF($E$10:$E$38,"NCS")</f>
        <v>1</v>
      </c>
      <c r="F43" s="39"/>
      <c r="G43" s="40" t="s">
        <v>188</v>
      </c>
      <c r="H43" s="41">
        <f>COUNTIF($C$10:$C$38,"GVMN")</f>
        <v>3</v>
      </c>
      <c r="I43" s="88">
        <f>COUNTIF($C$10:$C$40,"GVMN")</f>
        <v>3</v>
      </c>
      <c r="J43" s="89"/>
      <c r="K43" s="42"/>
      <c r="L43" s="43"/>
      <c r="M43" s="43"/>
      <c r="N43" s="43"/>
      <c r="O43" s="43"/>
    </row>
    <row r="44" spans="1:15" s="18" customFormat="1" ht="15">
      <c r="A44" s="38"/>
      <c r="B44" s="40" t="s">
        <v>61</v>
      </c>
      <c r="C44" s="41">
        <f>COUNTIF($A$10:$H$38,"THS")</f>
        <v>21</v>
      </c>
      <c r="D44" s="40" t="s">
        <v>61</v>
      </c>
      <c r="E44" s="41">
        <f>COUNTIF($A$10:$H$38,"THS")</f>
        <v>21</v>
      </c>
      <c r="F44" s="39"/>
      <c r="G44" s="44" t="s">
        <v>214</v>
      </c>
      <c r="H44" s="44">
        <f>SUM(H41:H43)</f>
        <v>17</v>
      </c>
      <c r="I44" s="45">
        <f>SUM(I41:I43)</f>
        <v>17</v>
      </c>
      <c r="J44" s="89"/>
      <c r="K44" s="42"/>
      <c r="L44" s="43"/>
      <c r="M44" s="43"/>
      <c r="N44" s="43"/>
      <c r="O44" s="43"/>
    </row>
    <row r="45" spans="1:15" s="18" customFormat="1" ht="15">
      <c r="A45" s="38"/>
      <c r="B45" s="40" t="s">
        <v>69</v>
      </c>
      <c r="C45" s="41">
        <f>COUNTIF($E$10:$E$38,"CH")</f>
        <v>0</v>
      </c>
      <c r="D45" s="40" t="s">
        <v>69</v>
      </c>
      <c r="E45" s="41">
        <f>COUNTIF($E$10:$E$38,"CH")</f>
        <v>0</v>
      </c>
      <c r="F45" s="39"/>
      <c r="H45" s="42"/>
      <c r="I45" s="90"/>
      <c r="J45" s="89"/>
      <c r="K45" s="42"/>
      <c r="L45" s="43"/>
      <c r="M45" s="43"/>
      <c r="N45" s="43"/>
      <c r="O45" s="43"/>
    </row>
    <row r="46" spans="1:15" s="18" customFormat="1" ht="15">
      <c r="A46" s="38"/>
      <c r="B46" s="40" t="s">
        <v>63</v>
      </c>
      <c r="C46" s="41">
        <f>COUNTIF($E$10:$E$38,"CN")</f>
        <v>5</v>
      </c>
      <c r="D46" s="40" t="s">
        <v>63</v>
      </c>
      <c r="E46" s="41">
        <f>COUNTIF($E$10:$E$38,"CN")</f>
        <v>5</v>
      </c>
      <c r="F46" s="39"/>
      <c r="H46" s="42"/>
      <c r="I46" s="91"/>
      <c r="J46" s="89"/>
      <c r="K46" s="42"/>
      <c r="L46" s="43"/>
      <c r="M46" s="43"/>
      <c r="N46" s="43"/>
      <c r="O46" s="43"/>
    </row>
    <row r="47" spans="1:15" s="18" customFormat="1" ht="15">
      <c r="A47" s="38"/>
      <c r="B47" s="40" t="s">
        <v>74</v>
      </c>
      <c r="C47" s="41">
        <f>COUNTIF($E$10:$E$38,"CĐ")</f>
        <v>1</v>
      </c>
      <c r="D47" s="40" t="s">
        <v>74</v>
      </c>
      <c r="E47" s="41">
        <f>COUNTIF($E$10:$E$38,"CĐ")</f>
        <v>1</v>
      </c>
      <c r="F47" s="39"/>
      <c r="G47" s="46" t="s">
        <v>228</v>
      </c>
      <c r="H47" s="47"/>
      <c r="I47" s="88">
        <f>COUNTIF($I$10:$I$38,"BC")</f>
        <v>28</v>
      </c>
      <c r="J47" s="89"/>
      <c r="K47" s="42"/>
      <c r="L47" s="43"/>
      <c r="M47" s="48"/>
      <c r="N47" s="42"/>
      <c r="O47" s="43"/>
    </row>
    <row r="48" spans="1:15" s="18" customFormat="1" ht="15">
      <c r="A48" s="38"/>
      <c r="B48" s="40" t="s">
        <v>114</v>
      </c>
      <c r="C48" s="41">
        <f>COUNTIF($E$10:$E$38,"TC")</f>
        <v>0</v>
      </c>
      <c r="D48" s="40" t="s">
        <v>114</v>
      </c>
      <c r="E48" s="41">
        <f>COUNTIF($E$10:$E$38,"TC")</f>
        <v>0</v>
      </c>
      <c r="F48" s="39"/>
      <c r="G48" s="46" t="s">
        <v>236</v>
      </c>
      <c r="H48" s="47"/>
      <c r="I48" s="88">
        <f>COUNTIF($I$10:$I$38,"HĐKXĐTH")</f>
        <v>0</v>
      </c>
      <c r="J48" s="89"/>
      <c r="K48" s="42"/>
      <c r="L48" s="43"/>
      <c r="M48" s="48"/>
      <c r="N48" s="42"/>
      <c r="O48" s="43"/>
    </row>
    <row r="49" spans="1:15" s="18" customFormat="1" ht="15">
      <c r="A49" s="38"/>
      <c r="B49" s="40" t="s">
        <v>233</v>
      </c>
      <c r="C49" s="41">
        <f>COUNTIF($E$10:$E$38,"PT")</f>
        <v>0</v>
      </c>
      <c r="D49" s="40" t="s">
        <v>233</v>
      </c>
      <c r="E49" s="41">
        <f>COUNTIF($E$10:$E$38,"PT")</f>
        <v>0</v>
      </c>
      <c r="F49" s="39"/>
      <c r="G49" s="46" t="s">
        <v>229</v>
      </c>
      <c r="H49" s="47"/>
      <c r="I49" s="88">
        <f>COUNTIF($I$10:$I$38,"HĐCTH")</f>
        <v>1</v>
      </c>
      <c r="J49" s="89"/>
      <c r="K49" s="42"/>
      <c r="L49" s="43"/>
      <c r="M49" s="48"/>
      <c r="N49" s="42"/>
      <c r="O49" s="43"/>
    </row>
    <row r="50" spans="1:15" s="18" customFormat="1" ht="15">
      <c r="A50" s="38"/>
      <c r="B50" s="40" t="s">
        <v>57</v>
      </c>
      <c r="C50" s="41">
        <f>COUNTIF($G$10:$G$38,"Nam")</f>
        <v>11</v>
      </c>
      <c r="D50" s="40" t="s">
        <v>57</v>
      </c>
      <c r="E50" s="41">
        <f>COUNTIF($G$10:$G$38,"Nam")</f>
        <v>11</v>
      </c>
      <c r="F50" s="39"/>
      <c r="G50" s="46" t="s">
        <v>235</v>
      </c>
      <c r="H50" s="50"/>
      <c r="I50" s="88">
        <f>COUNTIF($I$10:$I$38,"HĐNĐ68")</f>
        <v>0</v>
      </c>
      <c r="J50" s="89"/>
      <c r="K50" s="43"/>
      <c r="L50" s="43"/>
      <c r="M50" s="48"/>
      <c r="N50" s="42"/>
      <c r="O50" s="43"/>
    </row>
    <row r="51" spans="1:15" s="18" customFormat="1" ht="15">
      <c r="A51" s="38"/>
      <c r="B51" s="40" t="s">
        <v>59</v>
      </c>
      <c r="C51" s="41">
        <f>COUNTIF($G$10:$G$38,"NỮ")</f>
        <v>18</v>
      </c>
      <c r="D51" s="40" t="s">
        <v>59</v>
      </c>
      <c r="E51" s="41">
        <f>COUNTIF($G$10:$G$38,"NỮ")</f>
        <v>18</v>
      </c>
      <c r="F51" s="39"/>
      <c r="G51" s="44" t="s">
        <v>214</v>
      </c>
      <c r="H51" s="50"/>
      <c r="I51" s="51">
        <f>SUM(I47:I50)</f>
        <v>29</v>
      </c>
      <c r="J51" s="92"/>
      <c r="K51" s="43"/>
      <c r="L51" s="43"/>
      <c r="M51" s="48"/>
      <c r="N51" s="42"/>
      <c r="O51" s="43"/>
    </row>
    <row r="52" spans="1:15" s="18" customFormat="1" ht="15">
      <c r="A52" s="38"/>
      <c r="B52" s="44" t="s">
        <v>214</v>
      </c>
      <c r="C52" s="45">
        <f>SUM($E$41:$E$49)</f>
        <v>29</v>
      </c>
      <c r="D52" s="44" t="s">
        <v>214</v>
      </c>
      <c r="E52" s="45">
        <f>SUM($E$41:$E$49)</f>
        <v>29</v>
      </c>
      <c r="F52" s="39"/>
      <c r="H52" s="43"/>
      <c r="I52" s="91"/>
      <c r="J52" s="92"/>
      <c r="K52" s="43"/>
      <c r="L52" s="43"/>
      <c r="M52" s="48"/>
      <c r="N52" s="42"/>
      <c r="O52" s="43"/>
    </row>
    <row r="53" spans="1:15" s="18" customFormat="1" ht="15">
      <c r="A53" s="38"/>
      <c r="B53" s="96"/>
      <c r="C53" s="97"/>
      <c r="D53" s="96"/>
      <c r="E53" s="97"/>
      <c r="F53" s="39"/>
      <c r="H53" s="43"/>
      <c r="I53" s="91"/>
      <c r="J53" s="92"/>
      <c r="K53" s="43"/>
      <c r="L53" s="43"/>
      <c r="M53" s="48"/>
      <c r="N53" s="42"/>
      <c r="O53" s="43"/>
    </row>
    <row r="54" spans="1:15" s="18" customFormat="1" ht="15">
      <c r="A54" s="38"/>
      <c r="C54" s="49"/>
      <c r="D54" s="49"/>
      <c r="F54" s="39"/>
      <c r="H54" s="43"/>
      <c r="I54" s="91"/>
      <c r="J54" s="92"/>
      <c r="K54" s="43"/>
      <c r="L54" s="43"/>
      <c r="M54" s="48"/>
      <c r="N54" s="42"/>
      <c r="O54" s="43"/>
    </row>
    <row r="55" spans="1:15" s="18" customFormat="1" ht="15">
      <c r="A55" s="38"/>
      <c r="B55" s="208" t="s">
        <v>263</v>
      </c>
      <c r="C55" s="209"/>
      <c r="D55" s="208" t="s">
        <v>265</v>
      </c>
      <c r="E55" s="209"/>
      <c r="F55" s="208" t="s">
        <v>264</v>
      </c>
      <c r="G55" s="209"/>
      <c r="H55" s="43"/>
      <c r="I55" s="91"/>
      <c r="J55" s="92"/>
      <c r="K55" s="43"/>
      <c r="L55" s="43"/>
      <c r="M55" s="48"/>
      <c r="N55" s="42"/>
      <c r="O55" s="43"/>
    </row>
    <row r="56" spans="1:15" s="18" customFormat="1" ht="15">
      <c r="A56" s="38"/>
      <c r="B56" s="53" t="s">
        <v>255</v>
      </c>
      <c r="C56" s="54">
        <f>COUNTIF($J$10:$J$38,"&gt;=55")</f>
        <v>3</v>
      </c>
      <c r="D56" s="53" t="s">
        <v>255</v>
      </c>
      <c r="E56" s="54">
        <f>_xlfn.COUNTIFS($G$10:$G$38,"Nam",$J$10:$J$38,"&gt;=55")</f>
        <v>1</v>
      </c>
      <c r="F56" s="53" t="s">
        <v>255</v>
      </c>
      <c r="G56" s="54">
        <f>C56-E56</f>
        <v>2</v>
      </c>
      <c r="H56" s="43"/>
      <c r="I56" s="91"/>
      <c r="J56" s="92"/>
      <c r="K56" s="43"/>
      <c r="L56" s="43"/>
      <c r="M56" s="48"/>
      <c r="N56" s="42"/>
      <c r="O56" s="43"/>
    </row>
    <row r="57" spans="1:15" s="18" customFormat="1" ht="15">
      <c r="A57" s="38"/>
      <c r="B57" s="53" t="s">
        <v>256</v>
      </c>
      <c r="C57" s="54">
        <f>COUNTIF($J$10:$J$38,"&gt;=50")-COUNTIF($J$10:$J$38,"&gt;=55")</f>
        <v>2</v>
      </c>
      <c r="D57" s="53" t="s">
        <v>256</v>
      </c>
      <c r="E57" s="54">
        <f>_xlfn.COUNTIFS($G$10:$G$38,"Nam",$J$10:$J$38,"&gt;=50")-_xlfn.COUNTIFS($G$10:$G$38,"Nam",$J$10:$J$38,"&gt;=55")</f>
        <v>1</v>
      </c>
      <c r="F57" s="53" t="s">
        <v>256</v>
      </c>
      <c r="G57" s="54">
        <f aca="true" t="shared" si="1" ref="G57:G62">C57-E57</f>
        <v>1</v>
      </c>
      <c r="H57" s="43"/>
      <c r="I57" s="91"/>
      <c r="J57" s="92"/>
      <c r="K57" s="43"/>
      <c r="L57" s="43"/>
      <c r="M57" s="48"/>
      <c r="N57" s="42"/>
      <c r="O57" s="43"/>
    </row>
    <row r="58" spans="1:15" s="18" customFormat="1" ht="15">
      <c r="A58" s="38"/>
      <c r="B58" s="53" t="s">
        <v>257</v>
      </c>
      <c r="C58" s="54">
        <f>COUNTIF($J$10:$J$38,"&gt;=45")-COUNTIF($J$10:$J$38,"&gt;=50")</f>
        <v>14</v>
      </c>
      <c r="D58" s="53" t="s">
        <v>257</v>
      </c>
      <c r="E58" s="54">
        <f>_xlfn.COUNTIFS($G$10:$G$38,"Nam",$J$10:$J$38,"&gt;=45")-_xlfn.COUNTIFS($G$10:$G$38,"Nam",$J$10:$J$38,"&gt;=50")</f>
        <v>5</v>
      </c>
      <c r="F58" s="53" t="s">
        <v>257</v>
      </c>
      <c r="G58" s="54">
        <f t="shared" si="1"/>
        <v>9</v>
      </c>
      <c r="H58" s="43"/>
      <c r="I58" s="91"/>
      <c r="J58" s="92"/>
      <c r="K58" s="43"/>
      <c r="L58" s="43"/>
      <c r="M58" s="48"/>
      <c r="N58" s="42"/>
      <c r="O58" s="43"/>
    </row>
    <row r="59" spans="1:15" s="18" customFormat="1" ht="15">
      <c r="A59" s="38"/>
      <c r="B59" s="53" t="s">
        <v>258</v>
      </c>
      <c r="C59" s="54">
        <f>COUNTIF($J$10:$J$38,"&gt;=40")-COUNTIF($J$10:$J$38,"&gt;=45")</f>
        <v>3</v>
      </c>
      <c r="D59" s="53" t="s">
        <v>258</v>
      </c>
      <c r="E59" s="54">
        <f>_xlfn.COUNTIFS($G$10:$G$38,"Nam",$J$10:$J$38,"&gt;=40")-_xlfn.COUNTIFS($G$10:$G$38,"Nam",$J$10:$J$38,"&gt;=45")</f>
        <v>1</v>
      </c>
      <c r="F59" s="53" t="s">
        <v>258</v>
      </c>
      <c r="G59" s="54">
        <f t="shared" si="1"/>
        <v>2</v>
      </c>
      <c r="H59" s="43"/>
      <c r="I59" s="91"/>
      <c r="J59" s="92"/>
      <c r="K59" s="43"/>
      <c r="L59" s="43"/>
      <c r="M59" s="48"/>
      <c r="N59" s="42"/>
      <c r="O59" s="43"/>
    </row>
    <row r="60" spans="1:15" s="18" customFormat="1" ht="15">
      <c r="A60" s="38"/>
      <c r="B60" s="53" t="s">
        <v>259</v>
      </c>
      <c r="C60" s="54">
        <f>COUNTIF($J$10:$J$38,"&gt;=35")-COUNTIF($J$10:$J$38,"&gt;=40")</f>
        <v>5</v>
      </c>
      <c r="D60" s="53" t="s">
        <v>259</v>
      </c>
      <c r="E60" s="54">
        <f>_xlfn.COUNTIFS($G$10:$G$38,"Nam",$J$10:$J$38,"&gt;=35")-_xlfn.COUNTIFS($G$10:$G$38,"Nam",$J$10:$J$38,"&gt;=40")</f>
        <v>2</v>
      </c>
      <c r="F60" s="53" t="s">
        <v>259</v>
      </c>
      <c r="G60" s="54">
        <f t="shared" si="1"/>
        <v>3</v>
      </c>
      <c r="H60" s="43"/>
      <c r="I60" s="91"/>
      <c r="J60" s="92"/>
      <c r="K60" s="43"/>
      <c r="L60" s="43"/>
      <c r="M60" s="48"/>
      <c r="N60" s="42"/>
      <c r="O60" s="43"/>
    </row>
    <row r="61" spans="1:15" s="18" customFormat="1" ht="15">
      <c r="A61" s="38"/>
      <c r="B61" s="53" t="s">
        <v>260</v>
      </c>
      <c r="C61" s="54">
        <f>COUNTIF($J$10:$J$38,"&gt;=30")-COUNTIF($J$10:$J$38,"&gt;=35")</f>
        <v>1</v>
      </c>
      <c r="D61" s="53" t="s">
        <v>260</v>
      </c>
      <c r="E61" s="54">
        <f>_xlfn.COUNTIFS($G$10:$G$38,"Nam",$J$10:$J$38,"&gt;=30")-_xlfn.COUNTIFS($G$10:$G$38,"Nam",$J$10:$J$38,"&gt;=35")</f>
        <v>0</v>
      </c>
      <c r="F61" s="53" t="s">
        <v>260</v>
      </c>
      <c r="G61" s="54">
        <f t="shared" si="1"/>
        <v>1</v>
      </c>
      <c r="H61" s="43"/>
      <c r="I61" s="91"/>
      <c r="J61" s="92"/>
      <c r="K61" s="43"/>
      <c r="L61" s="43"/>
      <c r="M61" s="48"/>
      <c r="N61" s="42"/>
      <c r="O61" s="43"/>
    </row>
    <row r="62" spans="1:15" s="18" customFormat="1" ht="15">
      <c r="A62" s="38"/>
      <c r="B62" s="53" t="s">
        <v>261</v>
      </c>
      <c r="C62" s="54">
        <f>COUNTIF($J$10:$J$38,"&gt;=20")-COUNTIF($J$10:$J$38,"&gt;=30")</f>
        <v>1</v>
      </c>
      <c r="D62" s="53" t="s">
        <v>261</v>
      </c>
      <c r="E62" s="54">
        <f>_xlfn.COUNTIFS($G$10:$G$38,"Nam",$J$10:$J$38,"&gt;=20")-_xlfn.COUNTIFS($G$10:$G$38,"Nam",$J$10:$J$38,"&gt;=30")</f>
        <v>1</v>
      </c>
      <c r="F62" s="53" t="s">
        <v>261</v>
      </c>
      <c r="G62" s="54">
        <f t="shared" si="1"/>
        <v>0</v>
      </c>
      <c r="H62" s="43"/>
      <c r="I62" s="91"/>
      <c r="J62" s="92"/>
      <c r="K62" s="43"/>
      <c r="L62" s="43"/>
      <c r="M62" s="48"/>
      <c r="N62" s="42"/>
      <c r="O62" s="43"/>
    </row>
    <row r="63" spans="1:15" s="18" customFormat="1" ht="15">
      <c r="A63" s="38"/>
      <c r="B63" s="55" t="s">
        <v>262</v>
      </c>
      <c r="C63" s="143">
        <f>SUM(C56:C62)</f>
        <v>29</v>
      </c>
      <c r="D63" s="55" t="s">
        <v>262</v>
      </c>
      <c r="E63" s="143">
        <f>SUM(E56:E62)</f>
        <v>11</v>
      </c>
      <c r="F63" s="55" t="s">
        <v>262</v>
      </c>
      <c r="G63" s="143">
        <f>SUM(G56:G62)</f>
        <v>18</v>
      </c>
      <c r="H63" s="43"/>
      <c r="I63" s="91"/>
      <c r="J63" s="92"/>
      <c r="K63" s="43"/>
      <c r="L63" s="43"/>
      <c r="M63" s="48"/>
      <c r="N63" s="42"/>
      <c r="O63" s="43"/>
    </row>
    <row r="64" spans="1:15" s="18" customFormat="1" ht="15">
      <c r="A64" s="38"/>
      <c r="B64" s="53"/>
      <c r="C64" s="57"/>
      <c r="D64" s="57"/>
      <c r="E64" s="210">
        <f>E63+G63</f>
        <v>29</v>
      </c>
      <c r="F64" s="211"/>
      <c r="G64" s="211"/>
      <c r="H64" s="43"/>
      <c r="I64" s="91"/>
      <c r="J64" s="92"/>
      <c r="K64" s="43"/>
      <c r="L64" s="43"/>
      <c r="M64" s="48"/>
      <c r="N64" s="42"/>
      <c r="O64" s="43"/>
    </row>
    <row r="65" spans="1:15" s="18" customFormat="1" ht="15">
      <c r="A65" s="38"/>
      <c r="C65" s="49"/>
      <c r="D65" s="49"/>
      <c r="F65" s="39"/>
      <c r="H65" s="43"/>
      <c r="I65" s="91"/>
      <c r="J65" s="92"/>
      <c r="K65" s="43"/>
      <c r="L65" s="43"/>
      <c r="M65" s="48"/>
      <c r="N65" s="42"/>
      <c r="O65" s="43"/>
    </row>
    <row r="66" spans="1:15" s="18" customFormat="1" ht="15">
      <c r="A66" s="38"/>
      <c r="C66" s="49"/>
      <c r="D66" s="49"/>
      <c r="F66" s="39"/>
      <c r="H66" s="43"/>
      <c r="I66" s="91"/>
      <c r="J66" s="92"/>
      <c r="K66" s="43"/>
      <c r="L66" s="43"/>
      <c r="M66" s="48"/>
      <c r="N66" s="42"/>
      <c r="O66" s="43"/>
    </row>
    <row r="67" spans="1:15" ht="18.75">
      <c r="A67" s="73" t="s">
        <v>292</v>
      </c>
      <c r="H67" s="13"/>
      <c r="I67" s="93"/>
      <c r="J67" s="94"/>
      <c r="K67" s="13"/>
      <c r="L67" s="13"/>
      <c r="M67" s="16"/>
      <c r="N67" s="15"/>
      <c r="O67" s="13"/>
    </row>
    <row r="68" spans="1:10" s="18" customFormat="1" ht="19.5" customHeight="1">
      <c r="A68" s="10">
        <v>1</v>
      </c>
      <c r="B68" s="28" t="s">
        <v>244</v>
      </c>
      <c r="C68" s="29" t="s">
        <v>287</v>
      </c>
      <c r="D68" s="30"/>
      <c r="E68" s="29" t="s">
        <v>233</v>
      </c>
      <c r="F68" s="64"/>
      <c r="G68" s="12" t="s">
        <v>57</v>
      </c>
      <c r="H68" s="20"/>
      <c r="I68" s="59" t="s">
        <v>229</v>
      </c>
      <c r="J68" s="86">
        <f ca="1">ROUND((TODAY()-F68)/365,0)</f>
        <v>123</v>
      </c>
    </row>
    <row r="69" spans="1:10" s="18" customFormat="1" ht="19.5" customHeight="1">
      <c r="A69" s="10">
        <v>2</v>
      </c>
      <c r="B69" s="11" t="s">
        <v>285</v>
      </c>
      <c r="C69" s="14" t="s">
        <v>288</v>
      </c>
      <c r="D69" s="23"/>
      <c r="E69" s="14" t="s">
        <v>63</v>
      </c>
      <c r="F69" s="63"/>
      <c r="G69" s="12" t="s">
        <v>59</v>
      </c>
      <c r="H69" s="20"/>
      <c r="I69" s="59" t="s">
        <v>229</v>
      </c>
      <c r="J69" s="86">
        <f ca="1">ROUND((TODAY()-F69)/365,0)</f>
        <v>123</v>
      </c>
    </row>
    <row r="70" spans="1:10" s="18" customFormat="1" ht="19.5" customHeight="1">
      <c r="A70" s="10">
        <v>3</v>
      </c>
      <c r="B70" s="28" t="s">
        <v>7</v>
      </c>
      <c r="C70" s="29" t="s">
        <v>288</v>
      </c>
      <c r="D70" s="30"/>
      <c r="E70" s="29" t="s">
        <v>114</v>
      </c>
      <c r="F70" s="64"/>
      <c r="G70" s="12" t="s">
        <v>59</v>
      </c>
      <c r="H70" s="20"/>
      <c r="I70" s="59" t="s">
        <v>229</v>
      </c>
      <c r="J70" s="86">
        <f ca="1">ROUND((TODAY()-F70)/365,0)</f>
        <v>123</v>
      </c>
    </row>
    <row r="71" spans="1:10" s="18" customFormat="1" ht="19.5" customHeight="1">
      <c r="A71" s="10">
        <v>4</v>
      </c>
      <c r="B71" s="28" t="s">
        <v>243</v>
      </c>
      <c r="C71" s="14" t="s">
        <v>289</v>
      </c>
      <c r="D71" s="23"/>
      <c r="E71" s="14" t="s">
        <v>63</v>
      </c>
      <c r="F71" s="63"/>
      <c r="G71" s="12" t="s">
        <v>59</v>
      </c>
      <c r="H71" s="20"/>
      <c r="I71" s="59" t="s">
        <v>228</v>
      </c>
      <c r="J71" s="86">
        <f aca="true" ca="1" t="shared" si="2" ref="J71:J78">ROUND((TODAY()-F71)/365,0)</f>
        <v>123</v>
      </c>
    </row>
    <row r="72" spans="1:10" s="18" customFormat="1" ht="19.5" customHeight="1">
      <c r="A72" s="10">
        <v>5</v>
      </c>
      <c r="B72" s="11" t="s">
        <v>246</v>
      </c>
      <c r="C72" s="14" t="s">
        <v>290</v>
      </c>
      <c r="D72" s="23"/>
      <c r="E72" s="14" t="s">
        <v>233</v>
      </c>
      <c r="F72" s="63"/>
      <c r="G72" s="12" t="s">
        <v>59</v>
      </c>
      <c r="H72" s="20"/>
      <c r="I72" s="59" t="s">
        <v>229</v>
      </c>
      <c r="J72" s="86">
        <f ca="1" t="shared" si="2"/>
        <v>123</v>
      </c>
    </row>
    <row r="73" spans="1:10" s="18" customFormat="1" ht="19.5" customHeight="1">
      <c r="A73" s="10">
        <v>6</v>
      </c>
      <c r="B73" s="28" t="s">
        <v>245</v>
      </c>
      <c r="C73" s="29" t="s">
        <v>290</v>
      </c>
      <c r="D73" s="30"/>
      <c r="E73" s="14" t="s">
        <v>233</v>
      </c>
      <c r="F73" s="64"/>
      <c r="G73" s="12" t="s">
        <v>59</v>
      </c>
      <c r="H73" s="20"/>
      <c r="I73" s="59" t="s">
        <v>229</v>
      </c>
      <c r="J73" s="86">
        <f ca="1" t="shared" si="2"/>
        <v>123</v>
      </c>
    </row>
    <row r="74" spans="1:10" s="18" customFormat="1" ht="19.5" customHeight="1">
      <c r="A74" s="10">
        <v>7</v>
      </c>
      <c r="B74" s="11" t="s">
        <v>186</v>
      </c>
      <c r="C74" s="14" t="s">
        <v>291</v>
      </c>
      <c r="D74" s="23"/>
      <c r="E74" s="14" t="s">
        <v>233</v>
      </c>
      <c r="F74" s="63"/>
      <c r="G74" s="12" t="s">
        <v>59</v>
      </c>
      <c r="H74" s="20"/>
      <c r="I74" s="59" t="s">
        <v>229</v>
      </c>
      <c r="J74" s="86">
        <f ca="1" t="shared" si="2"/>
        <v>123</v>
      </c>
    </row>
    <row r="75" spans="1:10" s="18" customFormat="1" ht="19.5" customHeight="1">
      <c r="A75" s="10">
        <v>8</v>
      </c>
      <c r="B75" s="28" t="s">
        <v>247</v>
      </c>
      <c r="C75" s="14" t="s">
        <v>291</v>
      </c>
      <c r="D75" s="30"/>
      <c r="E75" s="14" t="s">
        <v>233</v>
      </c>
      <c r="F75" s="64"/>
      <c r="G75" s="12" t="s">
        <v>59</v>
      </c>
      <c r="H75" s="20"/>
      <c r="I75" s="59" t="s">
        <v>229</v>
      </c>
      <c r="J75" s="86">
        <f ca="1">ROUND((TODAY()-F75)/365,0)</f>
        <v>123</v>
      </c>
    </row>
    <row r="76" spans="1:10" s="18" customFormat="1" ht="19.5" customHeight="1">
      <c r="A76" s="10">
        <v>9</v>
      </c>
      <c r="B76" s="28" t="s">
        <v>248</v>
      </c>
      <c r="C76" s="14" t="s">
        <v>291</v>
      </c>
      <c r="D76" s="30"/>
      <c r="E76" s="14" t="s">
        <v>233</v>
      </c>
      <c r="F76" s="64"/>
      <c r="G76" s="12" t="s">
        <v>59</v>
      </c>
      <c r="H76" s="20"/>
      <c r="I76" s="59" t="s">
        <v>229</v>
      </c>
      <c r="J76" s="86">
        <f ca="1">ROUND((TODAY()-F76)/365,0)</f>
        <v>123</v>
      </c>
    </row>
    <row r="77" spans="1:10" s="18" customFormat="1" ht="19.5" customHeight="1">
      <c r="A77" s="10">
        <v>10</v>
      </c>
      <c r="B77" s="28" t="s">
        <v>286</v>
      </c>
      <c r="C77" s="14" t="s">
        <v>291</v>
      </c>
      <c r="D77" s="30"/>
      <c r="E77" s="14" t="s">
        <v>233</v>
      </c>
      <c r="F77" s="64"/>
      <c r="G77" s="12" t="s">
        <v>57</v>
      </c>
      <c r="H77" s="20"/>
      <c r="I77" s="59" t="s">
        <v>229</v>
      </c>
      <c r="J77" s="86">
        <f ca="1" t="shared" si="2"/>
        <v>123</v>
      </c>
    </row>
    <row r="78" spans="1:10" s="18" customFormat="1" ht="19.5" customHeight="1">
      <c r="A78" s="10">
        <v>11</v>
      </c>
      <c r="B78" s="28"/>
      <c r="C78" s="29"/>
      <c r="D78" s="30"/>
      <c r="E78" s="14"/>
      <c r="F78" s="64"/>
      <c r="G78" s="12"/>
      <c r="H78" s="20"/>
      <c r="I78" s="59" t="s">
        <v>229</v>
      </c>
      <c r="J78" s="86">
        <f ca="1" t="shared" si="2"/>
        <v>123</v>
      </c>
    </row>
    <row r="79" spans="8:15" ht="14.25">
      <c r="H79" s="13"/>
      <c r="I79" s="93"/>
      <c r="J79" s="94"/>
      <c r="K79" s="13"/>
      <c r="L79" s="13"/>
      <c r="M79" s="16"/>
      <c r="N79" s="15"/>
      <c r="O79" s="13"/>
    </row>
    <row r="80" spans="8:15" ht="14.25">
      <c r="H80" s="13"/>
      <c r="I80" s="93"/>
      <c r="J80" s="94"/>
      <c r="K80" s="13"/>
      <c r="L80" s="13"/>
      <c r="M80" s="16"/>
      <c r="N80" s="15"/>
      <c r="O80" s="13"/>
    </row>
    <row r="81" spans="8:15" ht="14.25">
      <c r="H81" s="13"/>
      <c r="I81" s="93"/>
      <c r="J81" s="94"/>
      <c r="K81" s="13"/>
      <c r="L81" s="13"/>
      <c r="M81" s="16"/>
      <c r="N81" s="15"/>
      <c r="O81" s="13"/>
    </row>
    <row r="82" spans="8:15" ht="14.25">
      <c r="H82" s="13"/>
      <c r="I82" s="93"/>
      <c r="J82" s="94"/>
      <c r="K82" s="13"/>
      <c r="L82" s="13"/>
      <c r="M82" s="16"/>
      <c r="N82" s="15"/>
      <c r="O82" s="13"/>
    </row>
    <row r="83" spans="8:15" ht="14.25">
      <c r="H83" s="13"/>
      <c r="I83" s="93"/>
      <c r="J83" s="94"/>
      <c r="K83" s="13"/>
      <c r="L83" s="13"/>
      <c r="M83" s="16"/>
      <c r="N83" s="15"/>
      <c r="O83" s="13"/>
    </row>
    <row r="84" spans="8:15" ht="14.25">
      <c r="H84" s="13"/>
      <c r="I84" s="93"/>
      <c r="J84" s="94"/>
      <c r="K84" s="13"/>
      <c r="L84" s="13"/>
      <c r="M84" s="16"/>
      <c r="N84" s="15"/>
      <c r="O84" s="13"/>
    </row>
    <row r="85" spans="8:15" ht="14.25">
      <c r="H85" s="13"/>
      <c r="I85" s="93"/>
      <c r="J85" s="94"/>
      <c r="K85" s="13"/>
      <c r="L85" s="13"/>
      <c r="M85" s="16"/>
      <c r="N85" s="15"/>
      <c r="O85" s="13"/>
    </row>
    <row r="86" spans="8:15" ht="14.25">
      <c r="H86" s="13"/>
      <c r="I86" s="93"/>
      <c r="J86" s="94"/>
      <c r="K86" s="13"/>
      <c r="L86" s="13"/>
      <c r="M86" s="16"/>
      <c r="N86" s="15"/>
      <c r="O86" s="13"/>
    </row>
    <row r="87" spans="1:15" ht="12.75">
      <c r="A87"/>
      <c r="C87"/>
      <c r="D87"/>
      <c r="F87"/>
      <c r="H87" s="13"/>
      <c r="I87" s="93"/>
      <c r="J87" s="94"/>
      <c r="K87" s="13"/>
      <c r="L87" s="13"/>
      <c r="M87" s="16"/>
      <c r="N87" s="15"/>
      <c r="O87" s="13"/>
    </row>
    <row r="88" spans="1:15" ht="12.75">
      <c r="A88"/>
      <c r="C88"/>
      <c r="D88"/>
      <c r="F88"/>
      <c r="H88" s="13"/>
      <c r="I88" s="93"/>
      <c r="J88" s="94"/>
      <c r="K88" s="13"/>
      <c r="L88" s="13"/>
      <c r="M88" s="16"/>
      <c r="N88" s="15"/>
      <c r="O88" s="13"/>
    </row>
    <row r="89" spans="1:15" ht="12.75">
      <c r="A89"/>
      <c r="C89"/>
      <c r="D89"/>
      <c r="F89"/>
      <c r="H89" s="13"/>
      <c r="I89" s="93"/>
      <c r="J89" s="94"/>
      <c r="K89" s="13"/>
      <c r="L89" s="13"/>
      <c r="M89" s="16"/>
      <c r="N89" s="15"/>
      <c r="O89" s="13"/>
    </row>
    <row r="90" spans="1:15" ht="12.75">
      <c r="A90"/>
      <c r="C90"/>
      <c r="D90"/>
      <c r="F90"/>
      <c r="H90" s="13"/>
      <c r="I90" s="93"/>
      <c r="J90" s="94"/>
      <c r="K90" s="13"/>
      <c r="L90" s="13"/>
      <c r="M90" s="16"/>
      <c r="N90" s="15"/>
      <c r="O90" s="13"/>
    </row>
    <row r="91" spans="1:15" ht="12.75">
      <c r="A91"/>
      <c r="C91"/>
      <c r="D91"/>
      <c r="F91"/>
      <c r="H91" s="13"/>
      <c r="I91" s="93"/>
      <c r="J91" s="94"/>
      <c r="K91" s="13"/>
      <c r="L91" s="13"/>
      <c r="M91" s="16"/>
      <c r="N91" s="15"/>
      <c r="O91" s="13"/>
    </row>
  </sheetData>
  <sheetProtection/>
  <autoFilter ref="A8:J38"/>
  <mergeCells count="13">
    <mergeCell ref="A1:C1"/>
    <mergeCell ref="D1:H1"/>
    <mergeCell ref="A2:C2"/>
    <mergeCell ref="D2:H2"/>
    <mergeCell ref="A3:C3"/>
    <mergeCell ref="A5:H5"/>
    <mergeCell ref="E64:G64"/>
    <mergeCell ref="A6:H6"/>
    <mergeCell ref="B40:C40"/>
    <mergeCell ref="D40:E40"/>
    <mergeCell ref="B55:C55"/>
    <mergeCell ref="D55:E55"/>
    <mergeCell ref="F55:G55"/>
  </mergeCells>
  <printOptions/>
  <pageMargins left="0.25" right="0.25" top="0.25" bottom="0.25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06"/>
  <sheetViews>
    <sheetView zoomScale="124" zoomScaleNormal="124" zoomScalePageLayoutView="0" workbookViewId="0" topLeftCell="A32">
      <selection activeCell="F15" sqref="F15"/>
    </sheetView>
  </sheetViews>
  <sheetFormatPr defaultColWidth="9.140625" defaultRowHeight="12.75"/>
  <cols>
    <col min="1" max="1" width="5.7109375" style="9" customWidth="1"/>
    <col min="2" max="2" width="26.8515625" style="0" customWidth="1"/>
    <col min="3" max="3" width="9.140625" style="8" customWidth="1"/>
    <col min="4" max="4" width="16.57421875" style="8" customWidth="1"/>
    <col min="5" max="5" width="7.8515625" style="0" customWidth="1"/>
    <col min="6" max="6" width="10.8515625" style="39" customWidth="1"/>
    <col min="7" max="7" width="6.57421875" style="0" customWidth="1"/>
    <col min="8" max="8" width="16.140625" style="0" customWidth="1"/>
    <col min="9" max="9" width="14.421875" style="95" customWidth="1"/>
    <col min="10" max="10" width="10.28125" style="82" customWidth="1"/>
  </cols>
  <sheetData>
    <row r="1" spans="1:17" s="3" customFormat="1" ht="16.5">
      <c r="A1" s="203" t="s">
        <v>43</v>
      </c>
      <c r="B1" s="203"/>
      <c r="C1" s="203"/>
      <c r="D1" s="204" t="s">
        <v>44</v>
      </c>
      <c r="E1" s="204"/>
      <c r="F1" s="204"/>
      <c r="G1" s="204"/>
      <c r="H1" s="204"/>
      <c r="I1" s="74"/>
      <c r="J1" s="75"/>
      <c r="K1" s="1"/>
      <c r="L1" s="1"/>
      <c r="M1" s="1"/>
      <c r="N1" s="1"/>
      <c r="O1" s="1"/>
      <c r="P1" s="2"/>
      <c r="Q1" s="2"/>
    </row>
    <row r="2" spans="1:18" s="3" customFormat="1" ht="18.75">
      <c r="A2" s="205" t="s">
        <v>45</v>
      </c>
      <c r="B2" s="205"/>
      <c r="C2" s="205"/>
      <c r="D2" s="206" t="s">
        <v>46</v>
      </c>
      <c r="E2" s="206"/>
      <c r="F2" s="206"/>
      <c r="G2" s="206"/>
      <c r="H2" s="206"/>
      <c r="I2" s="76"/>
      <c r="J2" s="77"/>
      <c r="K2" s="4"/>
      <c r="L2" s="4"/>
      <c r="M2" s="4"/>
      <c r="N2" s="4"/>
      <c r="O2" s="4"/>
      <c r="P2" s="4"/>
      <c r="Q2" s="4"/>
      <c r="R2" s="4"/>
    </row>
    <row r="3" spans="1:17" s="3" customFormat="1" ht="18.75">
      <c r="A3" s="205" t="s">
        <v>47</v>
      </c>
      <c r="B3" s="205"/>
      <c r="C3" s="205"/>
      <c r="D3" s="2"/>
      <c r="E3" s="2"/>
      <c r="F3" s="60"/>
      <c r="G3" s="2"/>
      <c r="H3" s="2"/>
      <c r="I3" s="78"/>
      <c r="J3" s="79"/>
      <c r="K3" s="2"/>
      <c r="L3" s="6"/>
      <c r="M3" s="6"/>
      <c r="N3" s="6"/>
      <c r="O3" s="6"/>
      <c r="P3" s="5"/>
      <c r="Q3" s="2"/>
    </row>
    <row r="4" spans="1:17" s="3" customFormat="1" ht="16.5">
      <c r="A4" s="2"/>
      <c r="B4" s="2"/>
      <c r="C4" s="2"/>
      <c r="D4" s="2"/>
      <c r="E4" s="2"/>
      <c r="F4" s="60"/>
      <c r="G4" s="2"/>
      <c r="H4" s="2"/>
      <c r="I4" s="78"/>
      <c r="J4" s="80"/>
      <c r="K4" s="2"/>
      <c r="L4" s="5"/>
      <c r="M4" s="7"/>
      <c r="N4" s="5"/>
      <c r="O4" s="5"/>
      <c r="P4" s="5"/>
      <c r="Q4" s="2"/>
    </row>
    <row r="5" spans="1:9" ht="18" customHeight="1">
      <c r="A5" s="207" t="s">
        <v>300</v>
      </c>
      <c r="B5" s="207"/>
      <c r="C5" s="207"/>
      <c r="D5" s="207"/>
      <c r="E5" s="207"/>
      <c r="F5" s="207"/>
      <c r="G5" s="207"/>
      <c r="H5" s="207"/>
      <c r="I5" s="81"/>
    </row>
    <row r="6" spans="1:9" ht="18" customHeight="1">
      <c r="A6" s="199"/>
      <c r="B6" s="199"/>
      <c r="C6" s="199"/>
      <c r="D6" s="199"/>
      <c r="E6" s="199"/>
      <c r="F6" s="199"/>
      <c r="G6" s="199"/>
      <c r="H6" s="199"/>
      <c r="I6" s="81"/>
    </row>
    <row r="8" spans="1:10" ht="30.75" customHeight="1">
      <c r="A8" s="17" t="s">
        <v>48</v>
      </c>
      <c r="B8" s="17" t="s">
        <v>49</v>
      </c>
      <c r="C8" s="17" t="s">
        <v>50</v>
      </c>
      <c r="D8" s="17" t="s">
        <v>249</v>
      </c>
      <c r="E8" s="17" t="s">
        <v>51</v>
      </c>
      <c r="F8" s="61" t="s">
        <v>252</v>
      </c>
      <c r="G8" s="17" t="s">
        <v>237</v>
      </c>
      <c r="H8" s="17" t="s">
        <v>52</v>
      </c>
      <c r="I8" s="83" t="s">
        <v>53</v>
      </c>
      <c r="J8" s="84" t="s">
        <v>266</v>
      </c>
    </row>
    <row r="9" spans="1:10" ht="14.25">
      <c r="A9" s="52">
        <v>1</v>
      </c>
      <c r="B9" s="52">
        <v>2</v>
      </c>
      <c r="C9" s="52">
        <v>3</v>
      </c>
      <c r="D9" s="52">
        <v>4</v>
      </c>
      <c r="E9" s="52">
        <v>5</v>
      </c>
      <c r="F9" s="62">
        <v>6</v>
      </c>
      <c r="G9" s="52">
        <v>7</v>
      </c>
      <c r="H9" s="52">
        <v>8</v>
      </c>
      <c r="I9" s="85">
        <v>8</v>
      </c>
      <c r="J9" s="82">
        <v>9</v>
      </c>
    </row>
    <row r="10" spans="1:10" s="18" customFormat="1" ht="19.5" customHeight="1">
      <c r="A10" s="10">
        <v>2</v>
      </c>
      <c r="B10" s="10" t="s">
        <v>38</v>
      </c>
      <c r="C10" s="14" t="s">
        <v>188</v>
      </c>
      <c r="D10" s="14" t="s">
        <v>39</v>
      </c>
      <c r="E10" s="14" t="s">
        <v>61</v>
      </c>
      <c r="F10" s="63">
        <v>27878</v>
      </c>
      <c r="G10" s="12" t="s">
        <v>59</v>
      </c>
      <c r="H10" s="20"/>
      <c r="I10" s="59" t="s">
        <v>228</v>
      </c>
      <c r="J10" s="86">
        <f aca="true" ca="1" t="shared" si="0" ref="J10:J53">ROUND((TODAY()-F10)/365,0)</f>
        <v>46</v>
      </c>
    </row>
    <row r="11" spans="1:10" s="18" customFormat="1" ht="19.5" customHeight="1">
      <c r="A11" s="10">
        <v>4</v>
      </c>
      <c r="B11" s="10" t="s">
        <v>191</v>
      </c>
      <c r="C11" s="14" t="s">
        <v>188</v>
      </c>
      <c r="D11" s="14" t="s">
        <v>39</v>
      </c>
      <c r="E11" s="14" t="s">
        <v>63</v>
      </c>
      <c r="F11" s="63">
        <v>29266</v>
      </c>
      <c r="G11" s="12" t="s">
        <v>59</v>
      </c>
      <c r="H11" s="20"/>
      <c r="I11" s="59" t="s">
        <v>228</v>
      </c>
      <c r="J11" s="86">
        <f ca="1" t="shared" si="0"/>
        <v>43</v>
      </c>
    </row>
    <row r="12" spans="1:10" s="18" customFormat="1" ht="19.5" customHeight="1">
      <c r="A12" s="10">
        <v>1</v>
      </c>
      <c r="B12" s="10" t="s">
        <v>37</v>
      </c>
      <c r="C12" s="14" t="s">
        <v>188</v>
      </c>
      <c r="D12" s="14" t="s">
        <v>239</v>
      </c>
      <c r="E12" s="14" t="s">
        <v>61</v>
      </c>
      <c r="F12" s="63">
        <v>28456</v>
      </c>
      <c r="G12" s="12" t="s">
        <v>59</v>
      </c>
      <c r="H12" s="20"/>
      <c r="I12" s="59" t="s">
        <v>228</v>
      </c>
      <c r="J12" s="86">
        <f ca="1" t="shared" si="0"/>
        <v>45</v>
      </c>
    </row>
    <row r="13" spans="1:10" s="18" customFormat="1" ht="19.5" customHeight="1">
      <c r="A13" s="10">
        <v>2</v>
      </c>
      <c r="B13" s="11" t="s">
        <v>40</v>
      </c>
      <c r="C13" s="14"/>
      <c r="D13" s="14" t="s">
        <v>133</v>
      </c>
      <c r="E13" s="14" t="s">
        <v>61</v>
      </c>
      <c r="F13" s="193">
        <v>31303</v>
      </c>
      <c r="G13" s="12" t="s">
        <v>59</v>
      </c>
      <c r="H13" s="20"/>
      <c r="I13" s="59" t="s">
        <v>228</v>
      </c>
      <c r="J13" s="86">
        <f ca="1" t="shared" si="0"/>
        <v>37</v>
      </c>
    </row>
    <row r="14" spans="1:10" s="18" customFormat="1" ht="19.5" customHeight="1">
      <c r="A14" s="10">
        <v>1</v>
      </c>
      <c r="B14" s="11" t="s">
        <v>27</v>
      </c>
      <c r="C14" s="14" t="s">
        <v>60</v>
      </c>
      <c r="D14" s="14" t="s">
        <v>133</v>
      </c>
      <c r="E14" s="14" t="s">
        <v>61</v>
      </c>
      <c r="F14" s="63">
        <v>27885</v>
      </c>
      <c r="G14" s="12" t="s">
        <v>57</v>
      </c>
      <c r="H14" s="20"/>
      <c r="I14" s="59" t="s">
        <v>228</v>
      </c>
      <c r="J14" s="86">
        <f ca="1" t="shared" si="0"/>
        <v>46</v>
      </c>
    </row>
    <row r="15" spans="1:10" s="18" customFormat="1" ht="19.5" customHeight="1">
      <c r="A15" s="10">
        <v>2</v>
      </c>
      <c r="B15" s="11" t="s">
        <v>29</v>
      </c>
      <c r="C15" s="14"/>
      <c r="D15" s="14" t="s">
        <v>133</v>
      </c>
      <c r="E15" s="14" t="s">
        <v>61</v>
      </c>
      <c r="F15" s="63">
        <v>27446</v>
      </c>
      <c r="G15" s="12" t="s">
        <v>59</v>
      </c>
      <c r="H15" s="20"/>
      <c r="I15" s="59" t="s">
        <v>228</v>
      </c>
      <c r="J15" s="86">
        <f ca="1" t="shared" si="0"/>
        <v>48</v>
      </c>
    </row>
    <row r="16" spans="1:10" s="18" customFormat="1" ht="19.5" customHeight="1">
      <c r="A16" s="10">
        <v>2</v>
      </c>
      <c r="B16" s="11" t="s">
        <v>5</v>
      </c>
      <c r="C16" s="14"/>
      <c r="D16" s="14" t="s">
        <v>299</v>
      </c>
      <c r="E16" s="14" t="s">
        <v>63</v>
      </c>
      <c r="F16" s="63">
        <v>30696</v>
      </c>
      <c r="G16" s="12" t="s">
        <v>57</v>
      </c>
      <c r="H16" s="20"/>
      <c r="I16" s="59" t="s">
        <v>228</v>
      </c>
      <c r="J16" s="86">
        <f ca="1" t="shared" si="0"/>
        <v>39</v>
      </c>
    </row>
    <row r="17" spans="1:10" s="18" customFormat="1" ht="19.5" customHeight="1">
      <c r="A17" s="10">
        <v>1</v>
      </c>
      <c r="B17" s="11" t="s">
        <v>32</v>
      </c>
      <c r="C17" s="14"/>
      <c r="D17" s="14" t="s">
        <v>158</v>
      </c>
      <c r="E17" s="14" t="s">
        <v>61</v>
      </c>
      <c r="F17" s="63">
        <v>28156</v>
      </c>
      <c r="G17" s="12" t="s">
        <v>59</v>
      </c>
      <c r="H17" s="20"/>
      <c r="I17" s="59" t="s">
        <v>228</v>
      </c>
      <c r="J17" s="86">
        <f ca="1" t="shared" si="0"/>
        <v>46</v>
      </c>
    </row>
    <row r="18" spans="1:10" s="18" customFormat="1" ht="19.5" customHeight="1">
      <c r="A18" s="10">
        <v>2</v>
      </c>
      <c r="B18" s="11" t="s">
        <v>0</v>
      </c>
      <c r="C18" s="12" t="s">
        <v>55</v>
      </c>
      <c r="D18" s="14" t="s">
        <v>1</v>
      </c>
      <c r="E18" s="14" t="s">
        <v>56</v>
      </c>
      <c r="F18" s="63">
        <v>24096</v>
      </c>
      <c r="G18" s="12" t="s">
        <v>59</v>
      </c>
      <c r="H18" s="19"/>
      <c r="I18" s="59" t="s">
        <v>228</v>
      </c>
      <c r="J18" s="86">
        <f ca="1" t="shared" si="0"/>
        <v>57</v>
      </c>
    </row>
    <row r="19" spans="1:10" s="18" customFormat="1" ht="19.5" customHeight="1">
      <c r="A19" s="10">
        <v>3</v>
      </c>
      <c r="B19" s="11" t="s">
        <v>2</v>
      </c>
      <c r="C19" s="12" t="s">
        <v>60</v>
      </c>
      <c r="D19" s="14" t="s">
        <v>1</v>
      </c>
      <c r="E19" s="14" t="s">
        <v>61</v>
      </c>
      <c r="F19" s="63">
        <v>28005</v>
      </c>
      <c r="G19" s="12" t="s">
        <v>57</v>
      </c>
      <c r="H19" s="19" t="s">
        <v>284</v>
      </c>
      <c r="I19" s="59" t="s">
        <v>228</v>
      </c>
      <c r="J19" s="86">
        <f ca="1" t="shared" si="0"/>
        <v>46</v>
      </c>
    </row>
    <row r="20" spans="1:10" s="18" customFormat="1" ht="19.5" customHeight="1">
      <c r="A20" s="103">
        <v>1</v>
      </c>
      <c r="B20" s="107" t="s">
        <v>6</v>
      </c>
      <c r="C20" s="110" t="s">
        <v>60</v>
      </c>
      <c r="D20" s="110" t="s">
        <v>76</v>
      </c>
      <c r="E20" s="109" t="s">
        <v>61</v>
      </c>
      <c r="F20" s="189">
        <v>30423</v>
      </c>
      <c r="G20" s="110" t="s">
        <v>57</v>
      </c>
      <c r="H20" s="113" t="s">
        <v>283</v>
      </c>
      <c r="I20" s="115" t="s">
        <v>228</v>
      </c>
      <c r="J20" s="86">
        <f ca="1" t="shared" si="0"/>
        <v>39</v>
      </c>
    </row>
    <row r="21" spans="1:10" s="18" customFormat="1" ht="19.5" customHeight="1">
      <c r="A21" s="10">
        <v>2</v>
      </c>
      <c r="B21" s="10" t="s">
        <v>90</v>
      </c>
      <c r="C21" s="12" t="s">
        <v>60</v>
      </c>
      <c r="D21" s="14" t="s">
        <v>76</v>
      </c>
      <c r="E21" s="14" t="s">
        <v>61</v>
      </c>
      <c r="F21" s="63">
        <v>31193</v>
      </c>
      <c r="G21" s="12" t="s">
        <v>59</v>
      </c>
      <c r="H21" s="19"/>
      <c r="I21" s="59" t="s">
        <v>228</v>
      </c>
      <c r="J21" s="86">
        <f ca="1" t="shared" si="0"/>
        <v>37</v>
      </c>
    </row>
    <row r="22" spans="1:10" s="18" customFormat="1" ht="19.5" customHeight="1">
      <c r="A22" s="10">
        <v>3</v>
      </c>
      <c r="B22" s="10" t="s">
        <v>24</v>
      </c>
      <c r="C22" s="12" t="s">
        <v>60</v>
      </c>
      <c r="D22" s="14" t="s">
        <v>76</v>
      </c>
      <c r="E22" s="14" t="s">
        <v>61</v>
      </c>
      <c r="F22" s="63">
        <v>28267</v>
      </c>
      <c r="G22" s="12" t="s">
        <v>59</v>
      </c>
      <c r="H22" s="19"/>
      <c r="I22" s="59" t="s">
        <v>228</v>
      </c>
      <c r="J22" s="86">
        <f ca="1" t="shared" si="0"/>
        <v>45</v>
      </c>
    </row>
    <row r="23" spans="1:10" s="18" customFormat="1" ht="19.5" customHeight="1">
      <c r="A23" s="10">
        <v>1</v>
      </c>
      <c r="B23" s="11" t="s">
        <v>16</v>
      </c>
      <c r="C23" s="12" t="s">
        <v>60</v>
      </c>
      <c r="D23" s="14" t="s">
        <v>105</v>
      </c>
      <c r="E23" s="14" t="s">
        <v>61</v>
      </c>
      <c r="F23" s="63">
        <v>27973</v>
      </c>
      <c r="G23" s="12" t="s">
        <v>57</v>
      </c>
      <c r="H23" s="19"/>
      <c r="I23" s="59" t="s">
        <v>228</v>
      </c>
      <c r="J23" s="86">
        <f ca="1" t="shared" si="0"/>
        <v>46</v>
      </c>
    </row>
    <row r="24" spans="1:10" s="18" customFormat="1" ht="19.5" customHeight="1">
      <c r="A24" s="10">
        <v>2</v>
      </c>
      <c r="B24" s="11" t="s">
        <v>10</v>
      </c>
      <c r="C24" s="12" t="s">
        <v>60</v>
      </c>
      <c r="D24" s="14" t="s">
        <v>35</v>
      </c>
      <c r="E24" s="14" t="s">
        <v>61</v>
      </c>
      <c r="F24" s="63">
        <v>23537</v>
      </c>
      <c r="G24" s="12" t="s">
        <v>57</v>
      </c>
      <c r="H24" s="19"/>
      <c r="I24" s="59" t="s">
        <v>228</v>
      </c>
      <c r="J24" s="86">
        <f ca="1" t="shared" si="0"/>
        <v>58</v>
      </c>
    </row>
    <row r="25" spans="1:10" s="18" customFormat="1" ht="19.5" customHeight="1">
      <c r="A25" s="10">
        <v>3</v>
      </c>
      <c r="B25" s="11" t="s">
        <v>11</v>
      </c>
      <c r="C25" s="12" t="s">
        <v>60</v>
      </c>
      <c r="D25" s="12" t="s">
        <v>35</v>
      </c>
      <c r="E25" s="14" t="s">
        <v>63</v>
      </c>
      <c r="F25" s="63">
        <v>27713</v>
      </c>
      <c r="G25" s="12" t="s">
        <v>57</v>
      </c>
      <c r="H25" s="19"/>
      <c r="I25" s="59" t="s">
        <v>228</v>
      </c>
      <c r="J25" s="86">
        <f ca="1" t="shared" si="0"/>
        <v>47</v>
      </c>
    </row>
    <row r="26" spans="1:10" s="18" customFormat="1" ht="19.5" customHeight="1">
      <c r="A26" s="103">
        <v>5</v>
      </c>
      <c r="B26" s="106" t="s">
        <v>65</v>
      </c>
      <c r="C26" s="109" t="s">
        <v>60</v>
      </c>
      <c r="D26" s="110" t="s">
        <v>35</v>
      </c>
      <c r="E26" s="109" t="s">
        <v>61</v>
      </c>
      <c r="F26" s="189">
        <v>23987</v>
      </c>
      <c r="G26" s="110" t="s">
        <v>57</v>
      </c>
      <c r="H26" s="113"/>
      <c r="I26" s="115" t="s">
        <v>228</v>
      </c>
      <c r="J26" s="86">
        <f ca="1" t="shared" si="0"/>
        <v>57</v>
      </c>
    </row>
    <row r="27" spans="1:10" s="18" customFormat="1" ht="19.5" customHeight="1">
      <c r="A27" s="10">
        <v>8</v>
      </c>
      <c r="B27" s="11" t="s">
        <v>68</v>
      </c>
      <c r="C27" s="12" t="s">
        <v>60</v>
      </c>
      <c r="D27" s="12" t="s">
        <v>35</v>
      </c>
      <c r="E27" s="14" t="s">
        <v>61</v>
      </c>
      <c r="F27" s="63">
        <v>28414</v>
      </c>
      <c r="G27" s="12" t="s">
        <v>59</v>
      </c>
      <c r="H27" s="19"/>
      <c r="I27" s="59" t="s">
        <v>228</v>
      </c>
      <c r="J27" s="86">
        <f ca="1" t="shared" si="0"/>
        <v>45</v>
      </c>
    </row>
    <row r="28" spans="1:10" s="18" customFormat="1" ht="19.5" customHeight="1">
      <c r="A28" s="10">
        <v>6</v>
      </c>
      <c r="B28" s="11" t="s">
        <v>85</v>
      </c>
      <c r="C28" s="14" t="s">
        <v>60</v>
      </c>
      <c r="D28" s="12" t="s">
        <v>35</v>
      </c>
      <c r="E28" s="14" t="s">
        <v>63</v>
      </c>
      <c r="F28" s="63">
        <v>32889</v>
      </c>
      <c r="G28" s="12" t="s">
        <v>57</v>
      </c>
      <c r="H28" s="19"/>
      <c r="I28" s="59" t="s">
        <v>228</v>
      </c>
      <c r="J28" s="86">
        <f ca="1" t="shared" si="0"/>
        <v>33</v>
      </c>
    </row>
    <row r="29" spans="1:10" s="18" customFormat="1" ht="19.5" customHeight="1">
      <c r="A29" s="10">
        <v>7</v>
      </c>
      <c r="B29" s="11" t="s">
        <v>86</v>
      </c>
      <c r="C29" s="14" t="s">
        <v>60</v>
      </c>
      <c r="D29" s="12" t="s">
        <v>35</v>
      </c>
      <c r="E29" s="14" t="s">
        <v>69</v>
      </c>
      <c r="F29" s="63">
        <v>31422</v>
      </c>
      <c r="G29" s="12" t="s">
        <v>57</v>
      </c>
      <c r="H29" s="19"/>
      <c r="I29" s="59" t="s">
        <v>228</v>
      </c>
      <c r="J29" s="86">
        <f ca="1" t="shared" si="0"/>
        <v>37</v>
      </c>
    </row>
    <row r="30" spans="1:10" s="18" customFormat="1" ht="19.5" customHeight="1">
      <c r="A30" s="10">
        <v>3</v>
      </c>
      <c r="B30" s="10" t="s">
        <v>20</v>
      </c>
      <c r="C30" s="12" t="s">
        <v>55</v>
      </c>
      <c r="D30" s="14" t="s">
        <v>35</v>
      </c>
      <c r="E30" s="14" t="s">
        <v>61</v>
      </c>
      <c r="F30" s="63">
        <v>24607</v>
      </c>
      <c r="G30" s="12" t="s">
        <v>59</v>
      </c>
      <c r="H30" s="19"/>
      <c r="I30" s="59" t="s">
        <v>228</v>
      </c>
      <c r="J30" s="86">
        <f ca="1" t="shared" si="0"/>
        <v>55</v>
      </c>
    </row>
    <row r="31" spans="1:10" s="18" customFormat="1" ht="19.5" customHeight="1">
      <c r="A31" s="10">
        <v>5</v>
      </c>
      <c r="B31" s="11" t="s">
        <v>89</v>
      </c>
      <c r="C31" s="12" t="s">
        <v>60</v>
      </c>
      <c r="D31" s="14" t="s">
        <v>35</v>
      </c>
      <c r="E31" s="14" t="s">
        <v>61</v>
      </c>
      <c r="F31" s="63">
        <v>29940</v>
      </c>
      <c r="G31" s="12" t="s">
        <v>59</v>
      </c>
      <c r="H31" s="19"/>
      <c r="I31" s="59" t="s">
        <v>228</v>
      </c>
      <c r="J31" s="86">
        <f ca="1" t="shared" si="0"/>
        <v>41</v>
      </c>
    </row>
    <row r="32" spans="1:10" s="18" customFormat="1" ht="19.5" customHeight="1">
      <c r="A32" s="10">
        <v>6</v>
      </c>
      <c r="B32" s="11" t="s">
        <v>92</v>
      </c>
      <c r="C32" s="12" t="s">
        <v>60</v>
      </c>
      <c r="D32" s="14" t="s">
        <v>35</v>
      </c>
      <c r="E32" s="14" t="s">
        <v>61</v>
      </c>
      <c r="F32" s="63">
        <v>24467</v>
      </c>
      <c r="G32" s="12" t="s">
        <v>59</v>
      </c>
      <c r="H32" s="19"/>
      <c r="I32" s="59" t="s">
        <v>228</v>
      </c>
      <c r="J32" s="86">
        <f ca="1" t="shared" si="0"/>
        <v>56</v>
      </c>
    </row>
    <row r="33" spans="1:10" s="18" customFormat="1" ht="19.5" customHeight="1">
      <c r="A33" s="10">
        <v>11</v>
      </c>
      <c r="B33" s="11" t="s">
        <v>96</v>
      </c>
      <c r="C33" s="12" t="s">
        <v>60</v>
      </c>
      <c r="D33" s="14" t="s">
        <v>76</v>
      </c>
      <c r="E33" s="14" t="s">
        <v>61</v>
      </c>
      <c r="F33" s="63">
        <v>30990</v>
      </c>
      <c r="G33" s="12" t="s">
        <v>59</v>
      </c>
      <c r="H33" s="19"/>
      <c r="I33" s="59" t="s">
        <v>228</v>
      </c>
      <c r="J33" s="86">
        <f ca="1" t="shared" si="0"/>
        <v>38</v>
      </c>
    </row>
    <row r="34" spans="1:18" s="26" customFormat="1" ht="19.5" customHeight="1">
      <c r="A34" s="10">
        <v>2</v>
      </c>
      <c r="B34" s="10" t="s">
        <v>23</v>
      </c>
      <c r="C34" s="12" t="s">
        <v>60</v>
      </c>
      <c r="D34" s="14" t="s">
        <v>35</v>
      </c>
      <c r="E34" s="14" t="s">
        <v>61</v>
      </c>
      <c r="F34" s="63">
        <v>30341</v>
      </c>
      <c r="G34" s="12" t="s">
        <v>59</v>
      </c>
      <c r="H34" s="19"/>
      <c r="I34" s="59" t="s">
        <v>228</v>
      </c>
      <c r="J34" s="86">
        <f ca="1" t="shared" si="0"/>
        <v>40</v>
      </c>
      <c r="K34" s="18"/>
      <c r="L34" s="18"/>
      <c r="M34" s="18"/>
      <c r="N34" s="18"/>
      <c r="O34" s="18"/>
      <c r="P34" s="18"/>
      <c r="Q34" s="18"/>
      <c r="R34" s="18"/>
    </row>
    <row r="35" spans="1:18" s="26" customFormat="1" ht="19.5" customHeight="1">
      <c r="A35" s="10">
        <v>2</v>
      </c>
      <c r="B35" s="10" t="s">
        <v>14</v>
      </c>
      <c r="C35" s="12" t="s">
        <v>60</v>
      </c>
      <c r="D35" s="12" t="s">
        <v>35</v>
      </c>
      <c r="E35" s="14" t="s">
        <v>91</v>
      </c>
      <c r="F35" s="63">
        <v>27439</v>
      </c>
      <c r="G35" s="12" t="s">
        <v>59</v>
      </c>
      <c r="H35" s="19"/>
      <c r="I35" s="59" t="s">
        <v>228</v>
      </c>
      <c r="J35" s="86">
        <f ca="1" t="shared" si="0"/>
        <v>48</v>
      </c>
      <c r="K35" s="18"/>
      <c r="L35" s="18"/>
      <c r="M35" s="18"/>
      <c r="N35" s="18"/>
      <c r="O35" s="18"/>
      <c r="P35" s="18"/>
      <c r="Q35" s="18"/>
      <c r="R35" s="18"/>
    </row>
    <row r="36" spans="1:18" s="26" customFormat="1" ht="19.5" customHeight="1">
      <c r="A36" s="10">
        <v>9</v>
      </c>
      <c r="B36" s="11" t="s">
        <v>122</v>
      </c>
      <c r="C36" s="14" t="s">
        <v>60</v>
      </c>
      <c r="D36" s="12" t="s">
        <v>35</v>
      </c>
      <c r="E36" s="14" t="s">
        <v>91</v>
      </c>
      <c r="F36" s="63">
        <v>29553</v>
      </c>
      <c r="G36" s="12" t="s">
        <v>59</v>
      </c>
      <c r="H36" s="19"/>
      <c r="I36" s="59" t="s">
        <v>228</v>
      </c>
      <c r="J36" s="86">
        <f ca="1" t="shared" si="0"/>
        <v>42</v>
      </c>
      <c r="K36" s="18"/>
      <c r="L36" s="18"/>
      <c r="M36" s="18"/>
      <c r="N36" s="18"/>
      <c r="O36" s="18"/>
      <c r="P36" s="18"/>
      <c r="Q36" s="18"/>
      <c r="R36" s="18"/>
    </row>
    <row r="37" spans="1:10" s="18" customFormat="1" ht="19.5" customHeight="1">
      <c r="A37" s="10">
        <v>11</v>
      </c>
      <c r="B37" s="11" t="s">
        <v>124</v>
      </c>
      <c r="C37" s="14" t="s">
        <v>60</v>
      </c>
      <c r="D37" s="12" t="s">
        <v>35</v>
      </c>
      <c r="E37" s="14" t="s">
        <v>61</v>
      </c>
      <c r="F37" s="63">
        <v>31506</v>
      </c>
      <c r="G37" s="12" t="s">
        <v>59</v>
      </c>
      <c r="H37" s="20"/>
      <c r="I37" s="59" t="s">
        <v>228</v>
      </c>
      <c r="J37" s="86">
        <f ca="1" t="shared" si="0"/>
        <v>36</v>
      </c>
    </row>
    <row r="38" spans="1:12" s="18" customFormat="1" ht="19.5" customHeight="1">
      <c r="A38" s="103">
        <v>2</v>
      </c>
      <c r="B38" s="107" t="s">
        <v>127</v>
      </c>
      <c r="C38" s="110" t="s">
        <v>60</v>
      </c>
      <c r="D38" s="110" t="s">
        <v>35</v>
      </c>
      <c r="E38" s="109" t="s">
        <v>61</v>
      </c>
      <c r="F38" s="189">
        <v>25864</v>
      </c>
      <c r="G38" s="110" t="s">
        <v>59</v>
      </c>
      <c r="H38" s="113"/>
      <c r="I38" s="115" t="s">
        <v>228</v>
      </c>
      <c r="J38" s="86">
        <f ca="1" t="shared" si="0"/>
        <v>52</v>
      </c>
      <c r="L38" s="18">
        <v>1</v>
      </c>
    </row>
    <row r="39" spans="1:10" s="18" customFormat="1" ht="19.5" customHeight="1">
      <c r="A39" s="10">
        <v>4</v>
      </c>
      <c r="B39" s="10" t="s">
        <v>129</v>
      </c>
      <c r="C39" s="12" t="s">
        <v>60</v>
      </c>
      <c r="D39" s="12" t="s">
        <v>35</v>
      </c>
      <c r="E39" s="14" t="s">
        <v>61</v>
      </c>
      <c r="F39" s="63">
        <v>26802</v>
      </c>
      <c r="G39" s="12" t="s">
        <v>59</v>
      </c>
      <c r="H39" s="19"/>
      <c r="I39" s="59" t="s">
        <v>228</v>
      </c>
      <c r="J39" s="86">
        <f ca="1" t="shared" si="0"/>
        <v>49</v>
      </c>
    </row>
    <row r="40" spans="1:10" s="18" customFormat="1" ht="19.5" customHeight="1">
      <c r="A40" s="10">
        <v>1</v>
      </c>
      <c r="B40" s="11" t="s">
        <v>3</v>
      </c>
      <c r="C40" s="14"/>
      <c r="D40" s="14" t="s">
        <v>4</v>
      </c>
      <c r="E40" s="14" t="s">
        <v>63</v>
      </c>
      <c r="F40" s="63">
        <v>27941</v>
      </c>
      <c r="G40" s="12" t="s">
        <v>57</v>
      </c>
      <c r="H40" s="20"/>
      <c r="I40" s="59" t="s">
        <v>228</v>
      </c>
      <c r="J40" s="86">
        <f ca="1" t="shared" si="0"/>
        <v>46</v>
      </c>
    </row>
    <row r="41" spans="1:10" s="18" customFormat="1" ht="19.5" customHeight="1">
      <c r="A41" s="10">
        <v>1</v>
      </c>
      <c r="B41" s="11" t="s">
        <v>21</v>
      </c>
      <c r="C41" s="12" t="s">
        <v>60</v>
      </c>
      <c r="D41" s="14" t="s">
        <v>13</v>
      </c>
      <c r="E41" s="14" t="s">
        <v>61</v>
      </c>
      <c r="F41" s="63">
        <v>25741</v>
      </c>
      <c r="G41" s="12" t="s">
        <v>57</v>
      </c>
      <c r="H41" s="19"/>
      <c r="I41" s="59" t="s">
        <v>228</v>
      </c>
      <c r="J41" s="86">
        <f ca="1" t="shared" si="0"/>
        <v>52</v>
      </c>
    </row>
    <row r="42" spans="1:10" s="18" customFormat="1" ht="19.5" customHeight="1">
      <c r="A42" s="10">
        <v>1</v>
      </c>
      <c r="B42" s="21" t="s">
        <v>17</v>
      </c>
      <c r="C42" s="12" t="s">
        <v>55</v>
      </c>
      <c r="D42" s="14" t="s">
        <v>13</v>
      </c>
      <c r="E42" s="14" t="s">
        <v>61</v>
      </c>
      <c r="F42" s="63">
        <v>28043</v>
      </c>
      <c r="G42" s="12" t="s">
        <v>59</v>
      </c>
      <c r="H42" s="19"/>
      <c r="I42" s="59" t="s">
        <v>228</v>
      </c>
      <c r="J42" s="86">
        <f ca="1" t="shared" si="0"/>
        <v>46</v>
      </c>
    </row>
    <row r="43" spans="1:10" s="18" customFormat="1" ht="19.5" customHeight="1">
      <c r="A43" s="10">
        <v>1</v>
      </c>
      <c r="B43" s="10" t="s">
        <v>19</v>
      </c>
      <c r="C43" s="12" t="s">
        <v>55</v>
      </c>
      <c r="D43" s="14" t="s">
        <v>13</v>
      </c>
      <c r="E43" s="14" t="s">
        <v>61</v>
      </c>
      <c r="F43" s="63">
        <v>24393</v>
      </c>
      <c r="G43" s="12" t="s">
        <v>59</v>
      </c>
      <c r="H43" s="19"/>
      <c r="I43" s="59" t="s">
        <v>228</v>
      </c>
      <c r="J43" s="86">
        <f ca="1" t="shared" si="0"/>
        <v>56</v>
      </c>
    </row>
    <row r="44" spans="1:10" s="18" customFormat="1" ht="19.5" customHeight="1">
      <c r="A44" s="10">
        <v>1</v>
      </c>
      <c r="B44" s="11" t="s">
        <v>22</v>
      </c>
      <c r="C44" s="12" t="s">
        <v>55</v>
      </c>
      <c r="D44" s="14" t="s">
        <v>13</v>
      </c>
      <c r="E44" s="14" t="s">
        <v>61</v>
      </c>
      <c r="F44" s="63">
        <v>26983</v>
      </c>
      <c r="G44" s="12" t="s">
        <v>59</v>
      </c>
      <c r="H44" s="19"/>
      <c r="I44" s="59" t="s">
        <v>228</v>
      </c>
      <c r="J44" s="86">
        <f ca="1" t="shared" si="0"/>
        <v>49</v>
      </c>
    </row>
    <row r="45" spans="1:10" s="18" customFormat="1" ht="19.5" customHeight="1">
      <c r="A45" s="10">
        <v>1</v>
      </c>
      <c r="B45" s="11" t="s">
        <v>12</v>
      </c>
      <c r="C45" s="12" t="s">
        <v>60</v>
      </c>
      <c r="D45" s="12" t="s">
        <v>13</v>
      </c>
      <c r="E45" s="14" t="s">
        <v>58</v>
      </c>
      <c r="F45" s="63">
        <v>27975</v>
      </c>
      <c r="G45" s="12" t="s">
        <v>57</v>
      </c>
      <c r="H45" s="19"/>
      <c r="I45" s="59" t="s">
        <v>228</v>
      </c>
      <c r="J45" s="86">
        <f ca="1" t="shared" si="0"/>
        <v>46</v>
      </c>
    </row>
    <row r="46" spans="1:10" s="18" customFormat="1" ht="19.5" customHeight="1">
      <c r="A46" s="10">
        <v>1</v>
      </c>
      <c r="B46" s="11" t="s">
        <v>15</v>
      </c>
      <c r="C46" s="12" t="s">
        <v>60</v>
      </c>
      <c r="D46" s="14" t="s">
        <v>13</v>
      </c>
      <c r="E46" s="14" t="s">
        <v>61</v>
      </c>
      <c r="F46" s="63">
        <v>24668</v>
      </c>
      <c r="G46" s="12" t="s">
        <v>59</v>
      </c>
      <c r="H46" s="19"/>
      <c r="I46" s="59" t="s">
        <v>228</v>
      </c>
      <c r="J46" s="86">
        <f ca="1" t="shared" si="0"/>
        <v>55</v>
      </c>
    </row>
    <row r="47" spans="1:10" s="18" customFormat="1" ht="19.5" customHeight="1">
      <c r="A47" s="10">
        <v>1</v>
      </c>
      <c r="B47" s="11" t="s">
        <v>33</v>
      </c>
      <c r="C47" s="14" t="s">
        <v>60</v>
      </c>
      <c r="D47" s="14" t="s">
        <v>132</v>
      </c>
      <c r="E47" s="14" t="s">
        <v>91</v>
      </c>
      <c r="F47" s="63">
        <v>29063</v>
      </c>
      <c r="G47" s="12" t="s">
        <v>57</v>
      </c>
      <c r="H47" s="19"/>
      <c r="I47" s="59" t="s">
        <v>228</v>
      </c>
      <c r="J47" s="86">
        <f ca="1" t="shared" si="0"/>
        <v>43</v>
      </c>
    </row>
    <row r="48" spans="1:10" s="18" customFormat="1" ht="19.5" customHeight="1">
      <c r="A48" s="10">
        <v>1</v>
      </c>
      <c r="B48" s="11" t="s">
        <v>25</v>
      </c>
      <c r="C48" s="14"/>
      <c r="D48" s="14" t="s">
        <v>132</v>
      </c>
      <c r="E48" s="14" t="s">
        <v>61</v>
      </c>
      <c r="F48" s="63">
        <v>29392</v>
      </c>
      <c r="G48" s="12" t="s">
        <v>59</v>
      </c>
      <c r="H48" s="20"/>
      <c r="I48" s="59" t="s">
        <v>228</v>
      </c>
      <c r="J48" s="86">
        <f ca="1" t="shared" si="0"/>
        <v>42</v>
      </c>
    </row>
    <row r="49" spans="1:10" s="18" customFormat="1" ht="19.5" customHeight="1">
      <c r="A49" s="10">
        <v>1</v>
      </c>
      <c r="B49" s="10" t="s">
        <v>28</v>
      </c>
      <c r="C49" s="14"/>
      <c r="D49" s="14" t="s">
        <v>132</v>
      </c>
      <c r="E49" s="14" t="s">
        <v>61</v>
      </c>
      <c r="F49" s="63">
        <v>28535</v>
      </c>
      <c r="G49" s="12" t="s">
        <v>59</v>
      </c>
      <c r="H49" s="20"/>
      <c r="I49" s="59" t="s">
        <v>228</v>
      </c>
      <c r="J49" s="86">
        <f ca="1" t="shared" si="0"/>
        <v>45</v>
      </c>
    </row>
    <row r="50" spans="1:10" s="18" customFormat="1" ht="19.5" customHeight="1">
      <c r="A50" s="10">
        <v>1</v>
      </c>
      <c r="B50" s="10" t="s">
        <v>217</v>
      </c>
      <c r="C50" s="14"/>
      <c r="D50" s="14" t="s">
        <v>31</v>
      </c>
      <c r="E50" s="14" t="s">
        <v>61</v>
      </c>
      <c r="F50" s="63">
        <v>22735</v>
      </c>
      <c r="G50" s="12" t="s">
        <v>57</v>
      </c>
      <c r="H50" s="20"/>
      <c r="I50" s="59" t="s">
        <v>228</v>
      </c>
      <c r="J50" s="86">
        <f ca="1" t="shared" si="0"/>
        <v>61</v>
      </c>
    </row>
    <row r="51" spans="1:10" s="18" customFormat="1" ht="19.5" customHeight="1">
      <c r="A51" s="10">
        <v>1</v>
      </c>
      <c r="B51" s="11" t="s">
        <v>26</v>
      </c>
      <c r="C51" s="12"/>
      <c r="D51" s="14" t="s">
        <v>132</v>
      </c>
      <c r="E51" s="14" t="s">
        <v>61</v>
      </c>
      <c r="F51" s="63">
        <v>27063</v>
      </c>
      <c r="G51" s="12" t="s">
        <v>59</v>
      </c>
      <c r="H51" s="20"/>
      <c r="I51" s="59" t="s">
        <v>228</v>
      </c>
      <c r="J51" s="86">
        <f ca="1" t="shared" si="0"/>
        <v>49</v>
      </c>
    </row>
    <row r="52" spans="1:10" s="18" customFormat="1" ht="19.5" customHeight="1">
      <c r="A52" s="10">
        <v>1</v>
      </c>
      <c r="B52" s="11" t="s">
        <v>34</v>
      </c>
      <c r="C52" s="14"/>
      <c r="D52" s="14" t="s">
        <v>238</v>
      </c>
      <c r="E52" s="14" t="s">
        <v>63</v>
      </c>
      <c r="F52" s="63">
        <v>26693</v>
      </c>
      <c r="G52" s="12" t="s">
        <v>59</v>
      </c>
      <c r="H52" s="20"/>
      <c r="I52" s="59" t="s">
        <v>228</v>
      </c>
      <c r="J52" s="86">
        <f ca="1" t="shared" si="0"/>
        <v>50</v>
      </c>
    </row>
    <row r="53" spans="1:10" s="18" customFormat="1" ht="19.5" customHeight="1">
      <c r="A53" s="10">
        <v>5</v>
      </c>
      <c r="B53" s="11" t="s">
        <v>84</v>
      </c>
      <c r="C53" s="14" t="s">
        <v>60</v>
      </c>
      <c r="D53" s="14" t="s">
        <v>254</v>
      </c>
      <c r="E53" s="14" t="s">
        <v>69</v>
      </c>
      <c r="F53" s="63">
        <v>31274</v>
      </c>
      <c r="G53" s="12" t="s">
        <v>57</v>
      </c>
      <c r="H53" s="19"/>
      <c r="I53" s="59" t="s">
        <v>228</v>
      </c>
      <c r="J53" s="86">
        <f ca="1" t="shared" si="0"/>
        <v>37</v>
      </c>
    </row>
    <row r="54" spans="1:10" s="18" customFormat="1" ht="21" customHeight="1">
      <c r="A54" s="31"/>
      <c r="B54" s="32"/>
      <c r="C54" s="33"/>
      <c r="D54" s="34"/>
      <c r="E54" s="33"/>
      <c r="F54" s="35"/>
      <c r="G54" s="36"/>
      <c r="H54" s="37"/>
      <c r="I54" s="87"/>
      <c r="J54" s="86"/>
    </row>
    <row r="55" spans="1:10" s="18" customFormat="1" ht="15">
      <c r="A55" s="38"/>
      <c r="B55" s="212" t="s">
        <v>270</v>
      </c>
      <c r="C55" s="209"/>
      <c r="D55" s="212" t="s">
        <v>269</v>
      </c>
      <c r="E55" s="212"/>
      <c r="F55" s="39"/>
      <c r="G55" s="58" t="s">
        <v>50</v>
      </c>
      <c r="H55" s="58"/>
      <c r="I55" s="88"/>
      <c r="J55" s="86"/>
    </row>
    <row r="56" spans="1:15" s="18" customFormat="1" ht="15">
      <c r="A56" s="38"/>
      <c r="B56" s="40" t="s">
        <v>56</v>
      </c>
      <c r="C56" s="41">
        <f>COUNTIF($E$10:$E$53,"PGS.TS")</f>
        <v>1</v>
      </c>
      <c r="D56" s="40" t="s">
        <v>56</v>
      </c>
      <c r="E56" s="41">
        <f>COUNTIF($E$10:$E$53,"PGS.TS")</f>
        <v>1</v>
      </c>
      <c r="F56" s="39"/>
      <c r="G56" s="40" t="s">
        <v>55</v>
      </c>
      <c r="H56" s="41">
        <f>COUNTIF($C$10:$C$53,"GVC")</f>
        <v>5</v>
      </c>
      <c r="I56" s="88">
        <f>COUNTIF($C$10:$C$53,"GVC")</f>
        <v>5</v>
      </c>
      <c r="J56" s="89"/>
      <c r="K56" s="42"/>
      <c r="L56" s="43"/>
      <c r="M56" s="43"/>
      <c r="N56" s="43"/>
      <c r="O56" s="43"/>
    </row>
    <row r="57" spans="1:15" s="18" customFormat="1" ht="15">
      <c r="A57" s="38"/>
      <c r="B57" s="40" t="s">
        <v>58</v>
      </c>
      <c r="C57" s="41">
        <f>COUNTIF($E$10:$E$53,"TS")</f>
        <v>1</v>
      </c>
      <c r="D57" s="40" t="s">
        <v>58</v>
      </c>
      <c r="E57" s="41">
        <f>COUNTIF($E$10:$E$53,"TS")</f>
        <v>1</v>
      </c>
      <c r="F57" s="39"/>
      <c r="G57" s="40" t="s">
        <v>60</v>
      </c>
      <c r="H57" s="41">
        <f>COUNTIF($C$10:$C$53,"GV")</f>
        <v>26</v>
      </c>
      <c r="I57" s="88">
        <f>COUNTIF($C$10:$C$53,"GV")</f>
        <v>26</v>
      </c>
      <c r="J57" s="89"/>
      <c r="K57" s="42"/>
      <c r="L57" s="43"/>
      <c r="M57" s="43"/>
      <c r="N57" s="43"/>
      <c r="O57" s="43"/>
    </row>
    <row r="58" spans="1:15" s="18" customFormat="1" ht="15">
      <c r="A58" s="38"/>
      <c r="B58" s="40" t="s">
        <v>91</v>
      </c>
      <c r="C58" s="41">
        <f>COUNTIF($E$10:$E$53,"NCS")</f>
        <v>3</v>
      </c>
      <c r="D58" s="40" t="s">
        <v>91</v>
      </c>
      <c r="E58" s="41">
        <f>COUNTIF($E$10:$E$53,"NCS")</f>
        <v>3</v>
      </c>
      <c r="F58" s="39"/>
      <c r="G58" s="40" t="s">
        <v>188</v>
      </c>
      <c r="H58" s="41">
        <f>COUNTIF($C$10:$C$53,"GVMN")</f>
        <v>3</v>
      </c>
      <c r="I58" s="88">
        <f>COUNTIF($C$10:$C$55,"GVMN")</f>
        <v>3</v>
      </c>
      <c r="J58" s="89"/>
      <c r="K58" s="42"/>
      <c r="L58" s="43"/>
      <c r="M58" s="43"/>
      <c r="N58" s="43"/>
      <c r="O58" s="43"/>
    </row>
    <row r="59" spans="1:15" s="18" customFormat="1" ht="15">
      <c r="A59" s="38"/>
      <c r="B59" s="40" t="s">
        <v>61</v>
      </c>
      <c r="C59" s="41">
        <f>COUNTIF($A$10:$H$53,"THS")</f>
        <v>31</v>
      </c>
      <c r="D59" s="40" t="s">
        <v>61</v>
      </c>
      <c r="E59" s="41">
        <f>COUNTIF($A$10:$H$53,"THS")</f>
        <v>31</v>
      </c>
      <c r="F59" s="39"/>
      <c r="G59" s="44" t="s">
        <v>214</v>
      </c>
      <c r="H59" s="44">
        <f>SUM(H56:H58)</f>
        <v>34</v>
      </c>
      <c r="I59" s="45">
        <f>SUM(I56:I58)</f>
        <v>34</v>
      </c>
      <c r="J59" s="89"/>
      <c r="K59" s="42"/>
      <c r="L59" s="43"/>
      <c r="M59" s="43"/>
      <c r="N59" s="43"/>
      <c r="O59" s="43"/>
    </row>
    <row r="60" spans="1:15" s="18" customFormat="1" ht="15">
      <c r="A60" s="38"/>
      <c r="B60" s="40" t="s">
        <v>69</v>
      </c>
      <c r="C60" s="41">
        <f>COUNTIF($E$10:$E$53,"CH")</f>
        <v>2</v>
      </c>
      <c r="D60" s="40" t="s">
        <v>69</v>
      </c>
      <c r="E60" s="41">
        <f>COUNTIF($E$10:$E$53,"CH")</f>
        <v>2</v>
      </c>
      <c r="F60" s="39"/>
      <c r="H60" s="42"/>
      <c r="I60" s="90"/>
      <c r="J60" s="89"/>
      <c r="K60" s="42"/>
      <c r="L60" s="43"/>
      <c r="M60" s="43"/>
      <c r="N60" s="43"/>
      <c r="O60" s="43"/>
    </row>
    <row r="61" spans="1:15" s="18" customFormat="1" ht="15">
      <c r="A61" s="38"/>
      <c r="B61" s="40" t="s">
        <v>63</v>
      </c>
      <c r="C61" s="41">
        <f>COUNTIF($E$10:$E$53,"CN")</f>
        <v>6</v>
      </c>
      <c r="D61" s="40" t="s">
        <v>63</v>
      </c>
      <c r="E61" s="41">
        <f>COUNTIF($E$10:$E$53,"CN")</f>
        <v>6</v>
      </c>
      <c r="F61" s="39"/>
      <c r="H61" s="42"/>
      <c r="I61" s="91"/>
      <c r="J61" s="89"/>
      <c r="K61" s="42"/>
      <c r="L61" s="43"/>
      <c r="M61" s="43"/>
      <c r="N61" s="43"/>
      <c r="O61" s="43"/>
    </row>
    <row r="62" spans="1:15" s="18" customFormat="1" ht="15">
      <c r="A62" s="38"/>
      <c r="B62" s="40" t="s">
        <v>74</v>
      </c>
      <c r="C62" s="41">
        <f>COUNTIF($E$10:$E$53,"CĐ")</f>
        <v>0</v>
      </c>
      <c r="D62" s="40" t="s">
        <v>74</v>
      </c>
      <c r="E62" s="41">
        <f>COUNTIF($E$10:$E$53,"CĐ")</f>
        <v>0</v>
      </c>
      <c r="F62" s="39"/>
      <c r="G62" s="46" t="s">
        <v>228</v>
      </c>
      <c r="H62" s="47"/>
      <c r="I62" s="88">
        <f>COUNTIF($I$10:$I$53,"BC")</f>
        <v>44</v>
      </c>
      <c r="J62" s="89"/>
      <c r="K62" s="42"/>
      <c r="L62" s="43"/>
      <c r="M62" s="48"/>
      <c r="N62" s="42"/>
      <c r="O62" s="43"/>
    </row>
    <row r="63" spans="1:15" s="18" customFormat="1" ht="15">
      <c r="A63" s="38"/>
      <c r="B63" s="40" t="s">
        <v>114</v>
      </c>
      <c r="C63" s="41">
        <f>COUNTIF($E$10:$E$53,"TC")</f>
        <v>0</v>
      </c>
      <c r="D63" s="40" t="s">
        <v>114</v>
      </c>
      <c r="E63" s="41">
        <f>COUNTIF($E$10:$E$53,"TC")</f>
        <v>0</v>
      </c>
      <c r="F63" s="39"/>
      <c r="G63" s="46" t="s">
        <v>236</v>
      </c>
      <c r="H63" s="47"/>
      <c r="I63" s="88">
        <f>COUNTIF($I$10:$I$53,"HĐKXĐTH")</f>
        <v>0</v>
      </c>
      <c r="J63" s="89"/>
      <c r="K63" s="42"/>
      <c r="L63" s="43"/>
      <c r="M63" s="48"/>
      <c r="N63" s="42"/>
      <c r="O63" s="43"/>
    </row>
    <row r="64" spans="1:15" s="18" customFormat="1" ht="15">
      <c r="A64" s="38"/>
      <c r="B64" s="40" t="s">
        <v>233</v>
      </c>
      <c r="C64" s="41">
        <f>COUNTIF($E$10:$E$53,"PT")</f>
        <v>0</v>
      </c>
      <c r="D64" s="40" t="s">
        <v>233</v>
      </c>
      <c r="E64" s="41">
        <f>COUNTIF($E$10:$E$53,"PT")</f>
        <v>0</v>
      </c>
      <c r="F64" s="39"/>
      <c r="G64" s="46" t="s">
        <v>229</v>
      </c>
      <c r="H64" s="47"/>
      <c r="I64" s="88">
        <f>COUNTIF($I$10:$I$53,"HĐCTH")</f>
        <v>0</v>
      </c>
      <c r="J64" s="89"/>
      <c r="K64" s="42"/>
      <c r="L64" s="43"/>
      <c r="M64" s="48"/>
      <c r="N64" s="42"/>
      <c r="O64" s="43"/>
    </row>
    <row r="65" spans="1:15" s="18" customFormat="1" ht="15">
      <c r="A65" s="38"/>
      <c r="B65" s="40" t="s">
        <v>57</v>
      </c>
      <c r="C65" s="41">
        <f>COUNTIF($G$10:$G$53,"Nam")</f>
        <v>16</v>
      </c>
      <c r="D65" s="40" t="s">
        <v>57</v>
      </c>
      <c r="E65" s="41">
        <f>COUNTIF($G$10:$G$53,"Nam")</f>
        <v>16</v>
      </c>
      <c r="F65" s="39"/>
      <c r="G65" s="46" t="s">
        <v>235</v>
      </c>
      <c r="H65" s="50"/>
      <c r="I65" s="88">
        <f>COUNTIF($I$10:$I$53,"HĐNĐ68")</f>
        <v>0</v>
      </c>
      <c r="J65" s="89"/>
      <c r="K65" s="43"/>
      <c r="L65" s="43"/>
      <c r="M65" s="48"/>
      <c r="N65" s="42"/>
      <c r="O65" s="43"/>
    </row>
    <row r="66" spans="1:15" s="18" customFormat="1" ht="15">
      <c r="A66" s="38"/>
      <c r="B66" s="40" t="s">
        <v>59</v>
      </c>
      <c r="C66" s="41">
        <f>COUNTIF($G$10:$G$53,"NỮ")</f>
        <v>28</v>
      </c>
      <c r="D66" s="40" t="s">
        <v>59</v>
      </c>
      <c r="E66" s="41">
        <f>COUNTIF($G$10:$G$53,"NỮ")</f>
        <v>28</v>
      </c>
      <c r="F66" s="39"/>
      <c r="G66" s="44" t="s">
        <v>214</v>
      </c>
      <c r="H66" s="50"/>
      <c r="I66" s="51">
        <f>SUM(I62:I65)</f>
        <v>44</v>
      </c>
      <c r="J66" s="92"/>
      <c r="K66" s="43"/>
      <c r="L66" s="43"/>
      <c r="M66" s="48"/>
      <c r="N66" s="42"/>
      <c r="O66" s="43"/>
    </row>
    <row r="67" spans="1:15" s="18" customFormat="1" ht="15">
      <c r="A67" s="38"/>
      <c r="B67" s="44" t="s">
        <v>214</v>
      </c>
      <c r="C67" s="45">
        <f>SUM($E$56:$E$64)</f>
        <v>44</v>
      </c>
      <c r="D67" s="44" t="s">
        <v>214</v>
      </c>
      <c r="E67" s="45">
        <f>SUM($E$56:$E$64)</f>
        <v>44</v>
      </c>
      <c r="F67" s="39"/>
      <c r="H67" s="43"/>
      <c r="I67" s="91"/>
      <c r="J67" s="92"/>
      <c r="K67" s="43"/>
      <c r="L67" s="43"/>
      <c r="M67" s="48"/>
      <c r="N67" s="42"/>
      <c r="O67" s="43"/>
    </row>
    <row r="68" spans="1:15" s="18" customFormat="1" ht="15">
      <c r="A68" s="38"/>
      <c r="B68" s="96"/>
      <c r="C68" s="97"/>
      <c r="D68" s="96"/>
      <c r="E68" s="97"/>
      <c r="F68" s="39"/>
      <c r="H68" s="43"/>
      <c r="I68" s="91"/>
      <c r="J68" s="92"/>
      <c r="K68" s="43"/>
      <c r="L68" s="43"/>
      <c r="M68" s="48"/>
      <c r="N68" s="42"/>
      <c r="O68" s="43"/>
    </row>
    <row r="69" spans="1:15" s="18" customFormat="1" ht="15">
      <c r="A69" s="38"/>
      <c r="C69" s="49"/>
      <c r="D69" s="49"/>
      <c r="F69" s="39"/>
      <c r="H69" s="43"/>
      <c r="I69" s="91"/>
      <c r="J69" s="92"/>
      <c r="K69" s="43"/>
      <c r="L69" s="43"/>
      <c r="M69" s="48"/>
      <c r="N69" s="42"/>
      <c r="O69" s="43"/>
    </row>
    <row r="70" spans="1:15" s="18" customFormat="1" ht="15">
      <c r="A70" s="38"/>
      <c r="B70" s="208" t="s">
        <v>263</v>
      </c>
      <c r="C70" s="209"/>
      <c r="D70" s="208" t="s">
        <v>265</v>
      </c>
      <c r="E70" s="209"/>
      <c r="F70" s="208" t="s">
        <v>264</v>
      </c>
      <c r="G70" s="209"/>
      <c r="H70" s="43"/>
      <c r="I70" s="91"/>
      <c r="J70" s="92"/>
      <c r="K70" s="43"/>
      <c r="L70" s="43"/>
      <c r="M70" s="48"/>
      <c r="N70" s="42"/>
      <c r="O70" s="43"/>
    </row>
    <row r="71" spans="1:15" s="18" customFormat="1" ht="15">
      <c r="A71" s="38"/>
      <c r="B71" s="53" t="s">
        <v>255</v>
      </c>
      <c r="C71" s="54">
        <f>COUNTIF($J$10:$J$53,"&gt;=55")</f>
        <v>8</v>
      </c>
      <c r="D71" s="53" t="s">
        <v>255</v>
      </c>
      <c r="E71" s="54">
        <f>_xlfn.COUNTIFS($G$10:$G$53,"Nam",$J$10:$J$53,"&gt;=55")</f>
        <v>3</v>
      </c>
      <c r="F71" s="53" t="s">
        <v>255</v>
      </c>
      <c r="G71" s="54">
        <f>C71-E71</f>
        <v>5</v>
      </c>
      <c r="H71" s="43"/>
      <c r="I71" s="91"/>
      <c r="J71" s="92"/>
      <c r="K71" s="43"/>
      <c r="L71" s="43"/>
      <c r="M71" s="48"/>
      <c r="N71" s="42"/>
      <c r="O71" s="43"/>
    </row>
    <row r="72" spans="1:15" s="18" customFormat="1" ht="15">
      <c r="A72" s="38"/>
      <c r="B72" s="53" t="s">
        <v>256</v>
      </c>
      <c r="C72" s="54">
        <f>COUNTIF($J$10:$J$53,"&gt;=50")-COUNTIF($J$10:$J$53,"&gt;=55")</f>
        <v>3</v>
      </c>
      <c r="D72" s="53" t="s">
        <v>256</v>
      </c>
      <c r="E72" s="54">
        <f>_xlfn.COUNTIFS($G$10:$G$53,"Nam",$J$10:$J$53,"&gt;=50")-_xlfn.COUNTIFS($G$10:$G$53,"Nam",$J$10:$J$53,"&gt;=55")</f>
        <v>1</v>
      </c>
      <c r="F72" s="53" t="s">
        <v>256</v>
      </c>
      <c r="G72" s="54">
        <f aca="true" t="shared" si="1" ref="G72:G77">C72-E72</f>
        <v>2</v>
      </c>
      <c r="H72" s="43"/>
      <c r="I72" s="91"/>
      <c r="J72" s="92"/>
      <c r="K72" s="43"/>
      <c r="L72" s="43"/>
      <c r="M72" s="48"/>
      <c r="N72" s="42"/>
      <c r="O72" s="43"/>
    </row>
    <row r="73" spans="1:15" s="18" customFormat="1" ht="15">
      <c r="A73" s="38"/>
      <c r="B73" s="53" t="s">
        <v>257</v>
      </c>
      <c r="C73" s="54">
        <f>COUNTIF($J$10:$J$53,"&gt;=45")-COUNTIF($J$10:$J$53,"&gt;=50")</f>
        <v>18</v>
      </c>
      <c r="D73" s="53" t="s">
        <v>257</v>
      </c>
      <c r="E73" s="54">
        <f>_xlfn.COUNTIFS($G$10:$G$53,"Nam",$J$10:$J$53,"&gt;=45")-_xlfn.COUNTIFS($G$10:$G$53,"Nam",$J$10:$J$53,"&gt;=50")</f>
        <v>6</v>
      </c>
      <c r="F73" s="53" t="s">
        <v>257</v>
      </c>
      <c r="G73" s="54">
        <f t="shared" si="1"/>
        <v>12</v>
      </c>
      <c r="H73" s="43"/>
      <c r="I73" s="91"/>
      <c r="J73" s="92"/>
      <c r="K73" s="43"/>
      <c r="L73" s="43"/>
      <c r="M73" s="48"/>
      <c r="N73" s="42"/>
      <c r="O73" s="43"/>
    </row>
    <row r="74" spans="1:15" s="18" customFormat="1" ht="15">
      <c r="A74" s="38"/>
      <c r="B74" s="53" t="s">
        <v>258</v>
      </c>
      <c r="C74" s="54">
        <f>COUNTIF($J$10:$J$53,"&gt;=40")-COUNTIF($J$10:$J$53,"&gt;=45")</f>
        <v>6</v>
      </c>
      <c r="D74" s="53" t="s">
        <v>258</v>
      </c>
      <c r="E74" s="54">
        <f>_xlfn.COUNTIFS($G$10:$G$53,"Nam",$J$10:$J$53,"&gt;=40")-_xlfn.COUNTIFS($G$10:$G$53,"Nam",$J$10:$J$53,"&gt;=45")</f>
        <v>1</v>
      </c>
      <c r="F74" s="53" t="s">
        <v>258</v>
      </c>
      <c r="G74" s="54">
        <f t="shared" si="1"/>
        <v>5</v>
      </c>
      <c r="H74" s="43"/>
      <c r="I74" s="91"/>
      <c r="J74" s="92"/>
      <c r="K74" s="43"/>
      <c r="L74" s="43"/>
      <c r="M74" s="48"/>
      <c r="N74" s="42"/>
      <c r="O74" s="43"/>
    </row>
    <row r="75" spans="1:15" s="18" customFormat="1" ht="15">
      <c r="A75" s="38"/>
      <c r="B75" s="53" t="s">
        <v>259</v>
      </c>
      <c r="C75" s="54">
        <f>COUNTIF($J$10:$J$53,"&gt;=35")-COUNTIF($J$10:$J$53,"&gt;=40")</f>
        <v>8</v>
      </c>
      <c r="D75" s="53" t="s">
        <v>259</v>
      </c>
      <c r="E75" s="54">
        <f>_xlfn.COUNTIFS($G$10:$G$53,"Nam",$J$10:$J$53,"&gt;=35")-_xlfn.COUNTIFS($G$10:$G$53,"Nam",$J$10:$J$53,"&gt;=40")</f>
        <v>4</v>
      </c>
      <c r="F75" s="53" t="s">
        <v>259</v>
      </c>
      <c r="G75" s="54">
        <f t="shared" si="1"/>
        <v>4</v>
      </c>
      <c r="H75" s="43"/>
      <c r="I75" s="91"/>
      <c r="J75" s="92"/>
      <c r="K75" s="43"/>
      <c r="L75" s="43"/>
      <c r="M75" s="48"/>
      <c r="N75" s="42"/>
      <c r="O75" s="43"/>
    </row>
    <row r="76" spans="1:15" s="18" customFormat="1" ht="15">
      <c r="A76" s="38"/>
      <c r="B76" s="53" t="s">
        <v>260</v>
      </c>
      <c r="C76" s="54">
        <f>COUNTIF($J$10:$J$53,"&gt;=30")-COUNTIF($J$10:$J$53,"&gt;=35")</f>
        <v>1</v>
      </c>
      <c r="D76" s="53" t="s">
        <v>260</v>
      </c>
      <c r="E76" s="54">
        <f>_xlfn.COUNTIFS($G$10:$G$53,"Nam",$J$10:$J$53,"&gt;=30")-_xlfn.COUNTIFS($G$10:$G$53,"Nam",$J$10:$J$53,"&gt;=35")</f>
        <v>1</v>
      </c>
      <c r="F76" s="53" t="s">
        <v>260</v>
      </c>
      <c r="G76" s="54">
        <f t="shared" si="1"/>
        <v>0</v>
      </c>
      <c r="H76" s="43"/>
      <c r="I76" s="91"/>
      <c r="J76" s="92"/>
      <c r="K76" s="43"/>
      <c r="L76" s="43"/>
      <c r="M76" s="48"/>
      <c r="N76" s="42"/>
      <c r="O76" s="43"/>
    </row>
    <row r="77" spans="1:15" s="18" customFormat="1" ht="15">
      <c r="A77" s="38"/>
      <c r="B77" s="53" t="s">
        <v>261</v>
      </c>
      <c r="C77" s="54">
        <f>COUNTIF($J$10:$J$53,"&gt;=20")-COUNTIF($J$10:$J$53,"&gt;=30")</f>
        <v>0</v>
      </c>
      <c r="D77" s="53" t="s">
        <v>261</v>
      </c>
      <c r="E77" s="54">
        <f>_xlfn.COUNTIFS($G$10:$G$53,"Nam",$J$10:$J$53,"&gt;=20")-_xlfn.COUNTIFS($G$10:$G$53,"Nam",$J$10:$J$53,"&gt;=30")</f>
        <v>0</v>
      </c>
      <c r="F77" s="53" t="s">
        <v>261</v>
      </c>
      <c r="G77" s="54">
        <f t="shared" si="1"/>
        <v>0</v>
      </c>
      <c r="H77" s="43"/>
      <c r="I77" s="91"/>
      <c r="J77" s="92"/>
      <c r="K77" s="43"/>
      <c r="L77" s="43"/>
      <c r="M77" s="48"/>
      <c r="N77" s="42"/>
      <c r="O77" s="43"/>
    </row>
    <row r="78" spans="1:15" s="18" customFormat="1" ht="15">
      <c r="A78" s="38"/>
      <c r="B78" s="55" t="s">
        <v>262</v>
      </c>
      <c r="C78" s="99">
        <f>SUM(C71:C77)</f>
        <v>44</v>
      </c>
      <c r="D78" s="55" t="s">
        <v>262</v>
      </c>
      <c r="E78" s="99">
        <f>SUM(E71:E77)</f>
        <v>16</v>
      </c>
      <c r="F78" s="55" t="s">
        <v>262</v>
      </c>
      <c r="G78" s="99">
        <f>SUM(G71:G77)</f>
        <v>28</v>
      </c>
      <c r="H78" s="43"/>
      <c r="I78" s="91"/>
      <c r="J78" s="92"/>
      <c r="K78" s="43"/>
      <c r="L78" s="43"/>
      <c r="M78" s="48"/>
      <c r="N78" s="42"/>
      <c r="O78" s="43"/>
    </row>
    <row r="79" spans="1:15" s="18" customFormat="1" ht="15">
      <c r="A79" s="38"/>
      <c r="B79" s="53"/>
      <c r="C79" s="57"/>
      <c r="D79" s="57"/>
      <c r="E79" s="210">
        <f>E78+G78</f>
        <v>44</v>
      </c>
      <c r="F79" s="211"/>
      <c r="G79" s="211"/>
      <c r="H79" s="43"/>
      <c r="I79" s="91"/>
      <c r="J79" s="92"/>
      <c r="K79" s="43"/>
      <c r="L79" s="43"/>
      <c r="M79" s="48"/>
      <c r="N79" s="42"/>
      <c r="O79" s="43"/>
    </row>
    <row r="80" spans="1:15" s="18" customFormat="1" ht="15">
      <c r="A80" s="38"/>
      <c r="C80" s="49"/>
      <c r="D80" s="49"/>
      <c r="F80" s="39"/>
      <c r="H80" s="43"/>
      <c r="I80" s="91"/>
      <c r="J80" s="92"/>
      <c r="K80" s="43"/>
      <c r="L80" s="43"/>
      <c r="M80" s="48"/>
      <c r="N80" s="42"/>
      <c r="O80" s="43"/>
    </row>
    <row r="81" spans="1:15" s="18" customFormat="1" ht="15">
      <c r="A81" s="38"/>
      <c r="C81" s="49"/>
      <c r="D81" s="49"/>
      <c r="F81" s="39"/>
      <c r="H81" s="43"/>
      <c r="I81" s="91"/>
      <c r="J81" s="92"/>
      <c r="K81" s="43"/>
      <c r="L81" s="43"/>
      <c r="M81" s="48"/>
      <c r="N81" s="42"/>
      <c r="O81" s="43"/>
    </row>
    <row r="82" spans="1:15" ht="18.75">
      <c r="A82" s="73" t="s">
        <v>292</v>
      </c>
      <c r="H82" s="13"/>
      <c r="I82" s="93"/>
      <c r="J82" s="94"/>
      <c r="K82" s="13"/>
      <c r="L82" s="13"/>
      <c r="M82" s="16"/>
      <c r="N82" s="15"/>
      <c r="O82" s="13"/>
    </row>
    <row r="83" spans="1:10" s="18" customFormat="1" ht="19.5" customHeight="1">
      <c r="A83" s="10">
        <v>1</v>
      </c>
      <c r="B83" s="28" t="s">
        <v>244</v>
      </c>
      <c r="C83" s="29" t="s">
        <v>287</v>
      </c>
      <c r="D83" s="30"/>
      <c r="E83" s="29" t="s">
        <v>233</v>
      </c>
      <c r="F83" s="64"/>
      <c r="G83" s="12" t="s">
        <v>57</v>
      </c>
      <c r="H83" s="20"/>
      <c r="I83" s="59" t="s">
        <v>229</v>
      </c>
      <c r="J83" s="86">
        <f ca="1">ROUND((TODAY()-F83)/365,0)</f>
        <v>123</v>
      </c>
    </row>
    <row r="84" spans="1:10" s="18" customFormat="1" ht="19.5" customHeight="1">
      <c r="A84" s="10">
        <v>2</v>
      </c>
      <c r="B84" s="11" t="s">
        <v>285</v>
      </c>
      <c r="C84" s="14" t="s">
        <v>288</v>
      </c>
      <c r="D84" s="23"/>
      <c r="E84" s="14" t="s">
        <v>63</v>
      </c>
      <c r="F84" s="63"/>
      <c r="G84" s="12" t="s">
        <v>59</v>
      </c>
      <c r="H84" s="20"/>
      <c r="I84" s="59" t="s">
        <v>229</v>
      </c>
      <c r="J84" s="86">
        <f ca="1">ROUND((TODAY()-F84)/365,0)</f>
        <v>123</v>
      </c>
    </row>
    <row r="85" spans="1:10" s="18" customFormat="1" ht="19.5" customHeight="1">
      <c r="A85" s="10">
        <v>3</v>
      </c>
      <c r="B85" s="28" t="s">
        <v>7</v>
      </c>
      <c r="C85" s="29" t="s">
        <v>288</v>
      </c>
      <c r="D85" s="30"/>
      <c r="E85" s="29" t="s">
        <v>114</v>
      </c>
      <c r="F85" s="64"/>
      <c r="G85" s="12" t="s">
        <v>59</v>
      </c>
      <c r="H85" s="20"/>
      <c r="I85" s="59" t="s">
        <v>229</v>
      </c>
      <c r="J85" s="86">
        <f ca="1">ROUND((TODAY()-F85)/365,0)</f>
        <v>123</v>
      </c>
    </row>
    <row r="86" spans="1:10" s="18" customFormat="1" ht="19.5" customHeight="1">
      <c r="A86" s="10">
        <v>4</v>
      </c>
      <c r="B86" s="28" t="s">
        <v>243</v>
      </c>
      <c r="C86" s="14" t="s">
        <v>289</v>
      </c>
      <c r="D86" s="23"/>
      <c r="E86" s="14" t="s">
        <v>63</v>
      </c>
      <c r="F86" s="63"/>
      <c r="G86" s="12" t="s">
        <v>59</v>
      </c>
      <c r="H86" s="20"/>
      <c r="I86" s="59" t="s">
        <v>228</v>
      </c>
      <c r="J86" s="86">
        <f aca="true" ca="1" t="shared" si="2" ref="J86:J93">ROUND((TODAY()-F86)/365,0)</f>
        <v>123</v>
      </c>
    </row>
    <row r="87" spans="1:10" s="18" customFormat="1" ht="19.5" customHeight="1">
      <c r="A87" s="10">
        <v>5</v>
      </c>
      <c r="B87" s="11" t="s">
        <v>246</v>
      </c>
      <c r="C87" s="14" t="s">
        <v>290</v>
      </c>
      <c r="D87" s="23"/>
      <c r="E87" s="14" t="s">
        <v>233</v>
      </c>
      <c r="F87" s="63"/>
      <c r="G87" s="12" t="s">
        <v>59</v>
      </c>
      <c r="H87" s="20"/>
      <c r="I87" s="59" t="s">
        <v>229</v>
      </c>
      <c r="J87" s="86">
        <f ca="1" t="shared" si="2"/>
        <v>123</v>
      </c>
    </row>
    <row r="88" spans="1:10" s="18" customFormat="1" ht="19.5" customHeight="1">
      <c r="A88" s="10">
        <v>6</v>
      </c>
      <c r="B88" s="28" t="s">
        <v>245</v>
      </c>
      <c r="C88" s="29" t="s">
        <v>290</v>
      </c>
      <c r="D88" s="30"/>
      <c r="E88" s="14" t="s">
        <v>233</v>
      </c>
      <c r="F88" s="64"/>
      <c r="G88" s="12" t="s">
        <v>59</v>
      </c>
      <c r="H88" s="20"/>
      <c r="I88" s="59" t="s">
        <v>229</v>
      </c>
      <c r="J88" s="86">
        <f ca="1" t="shared" si="2"/>
        <v>123</v>
      </c>
    </row>
    <row r="89" spans="1:10" s="18" customFormat="1" ht="19.5" customHeight="1">
      <c r="A89" s="10">
        <v>7</v>
      </c>
      <c r="B89" s="11" t="s">
        <v>186</v>
      </c>
      <c r="C89" s="14" t="s">
        <v>291</v>
      </c>
      <c r="D89" s="23"/>
      <c r="E89" s="14" t="s">
        <v>233</v>
      </c>
      <c r="F89" s="63"/>
      <c r="G89" s="12" t="s">
        <v>59</v>
      </c>
      <c r="H89" s="20"/>
      <c r="I89" s="59" t="s">
        <v>229</v>
      </c>
      <c r="J89" s="86">
        <f ca="1" t="shared" si="2"/>
        <v>123</v>
      </c>
    </row>
    <row r="90" spans="1:10" s="18" customFormat="1" ht="19.5" customHeight="1">
      <c r="A90" s="10">
        <v>8</v>
      </c>
      <c r="B90" s="28" t="s">
        <v>247</v>
      </c>
      <c r="C90" s="14" t="s">
        <v>291</v>
      </c>
      <c r="D90" s="30"/>
      <c r="E90" s="14" t="s">
        <v>233</v>
      </c>
      <c r="F90" s="64"/>
      <c r="G90" s="12" t="s">
        <v>59</v>
      </c>
      <c r="H90" s="20"/>
      <c r="I90" s="59" t="s">
        <v>229</v>
      </c>
      <c r="J90" s="86">
        <f ca="1">ROUND((TODAY()-F90)/365,0)</f>
        <v>123</v>
      </c>
    </row>
    <row r="91" spans="1:10" s="18" customFormat="1" ht="19.5" customHeight="1">
      <c r="A91" s="10">
        <v>9</v>
      </c>
      <c r="B91" s="28" t="s">
        <v>248</v>
      </c>
      <c r="C91" s="14" t="s">
        <v>291</v>
      </c>
      <c r="D91" s="30"/>
      <c r="E91" s="14" t="s">
        <v>233</v>
      </c>
      <c r="F91" s="64"/>
      <c r="G91" s="12" t="s">
        <v>59</v>
      </c>
      <c r="H91" s="20"/>
      <c r="I91" s="59" t="s">
        <v>229</v>
      </c>
      <c r="J91" s="86">
        <f ca="1">ROUND((TODAY()-F91)/365,0)</f>
        <v>123</v>
      </c>
    </row>
    <row r="92" spans="1:10" s="18" customFormat="1" ht="19.5" customHeight="1">
      <c r="A92" s="10">
        <v>10</v>
      </c>
      <c r="B92" s="28" t="s">
        <v>286</v>
      </c>
      <c r="C92" s="14" t="s">
        <v>291</v>
      </c>
      <c r="D92" s="30"/>
      <c r="E92" s="14" t="s">
        <v>233</v>
      </c>
      <c r="F92" s="64"/>
      <c r="G92" s="12" t="s">
        <v>57</v>
      </c>
      <c r="H92" s="20"/>
      <c r="I92" s="59" t="s">
        <v>229</v>
      </c>
      <c r="J92" s="86">
        <f ca="1" t="shared" si="2"/>
        <v>123</v>
      </c>
    </row>
    <row r="93" spans="1:10" s="18" customFormat="1" ht="19.5" customHeight="1">
      <c r="A93" s="10">
        <v>11</v>
      </c>
      <c r="B93" s="28"/>
      <c r="C93" s="29"/>
      <c r="D93" s="30"/>
      <c r="E93" s="14"/>
      <c r="F93" s="64"/>
      <c r="G93" s="12"/>
      <c r="H93" s="20"/>
      <c r="I93" s="59" t="s">
        <v>229</v>
      </c>
      <c r="J93" s="86">
        <f ca="1" t="shared" si="2"/>
        <v>123</v>
      </c>
    </row>
    <row r="94" spans="8:15" ht="14.25">
      <c r="H94" s="13"/>
      <c r="I94" s="93"/>
      <c r="J94" s="94"/>
      <c r="K94" s="13"/>
      <c r="L94" s="13"/>
      <c r="M94" s="16"/>
      <c r="N94" s="15"/>
      <c r="O94" s="13"/>
    </row>
    <row r="95" spans="8:15" ht="14.25">
      <c r="H95" s="13"/>
      <c r="I95" s="93"/>
      <c r="J95" s="94"/>
      <c r="K95" s="13"/>
      <c r="L95" s="13"/>
      <c r="M95" s="16"/>
      <c r="N95" s="15"/>
      <c r="O95" s="13"/>
    </row>
    <row r="96" spans="8:15" ht="14.25">
      <c r="H96" s="13"/>
      <c r="I96" s="93"/>
      <c r="J96" s="94"/>
      <c r="K96" s="13"/>
      <c r="L96" s="13"/>
      <c r="M96" s="16"/>
      <c r="N96" s="15"/>
      <c r="O96" s="13"/>
    </row>
    <row r="97" spans="8:15" ht="14.25">
      <c r="H97" s="13"/>
      <c r="I97" s="93"/>
      <c r="J97" s="94"/>
      <c r="K97" s="13"/>
      <c r="L97" s="13"/>
      <c r="M97" s="16"/>
      <c r="N97" s="15"/>
      <c r="O97" s="13"/>
    </row>
    <row r="98" spans="8:15" ht="14.25">
      <c r="H98" s="13"/>
      <c r="I98" s="93"/>
      <c r="J98" s="94"/>
      <c r="K98" s="13"/>
      <c r="L98" s="13"/>
      <c r="M98" s="16"/>
      <c r="N98" s="15"/>
      <c r="O98" s="13"/>
    </row>
    <row r="99" spans="8:15" ht="14.25">
      <c r="H99" s="13"/>
      <c r="I99" s="93"/>
      <c r="J99" s="94"/>
      <c r="K99" s="13"/>
      <c r="L99" s="13"/>
      <c r="M99" s="16"/>
      <c r="N99" s="15"/>
      <c r="O99" s="13"/>
    </row>
    <row r="100" spans="8:15" ht="14.25">
      <c r="H100" s="13"/>
      <c r="I100" s="93"/>
      <c r="J100" s="94"/>
      <c r="K100" s="13"/>
      <c r="L100" s="13"/>
      <c r="M100" s="16"/>
      <c r="N100" s="15"/>
      <c r="O100" s="13"/>
    </row>
    <row r="101" spans="8:15" ht="14.25">
      <c r="H101" s="13"/>
      <c r="I101" s="93"/>
      <c r="J101" s="94"/>
      <c r="K101" s="13"/>
      <c r="L101" s="13"/>
      <c r="M101" s="16"/>
      <c r="N101" s="15"/>
      <c r="O101" s="13"/>
    </row>
    <row r="102" spans="1:15" ht="12.75">
      <c r="A102"/>
      <c r="C102"/>
      <c r="D102"/>
      <c r="F102"/>
      <c r="H102" s="13"/>
      <c r="I102" s="93"/>
      <c r="J102" s="94"/>
      <c r="K102" s="13"/>
      <c r="L102" s="13"/>
      <c r="M102" s="16"/>
      <c r="N102" s="15"/>
      <c r="O102" s="13"/>
    </row>
    <row r="103" spans="1:15" ht="12.75">
      <c r="A103"/>
      <c r="C103"/>
      <c r="D103"/>
      <c r="F103"/>
      <c r="H103" s="13"/>
      <c r="I103" s="93"/>
      <c r="J103" s="94"/>
      <c r="K103" s="13"/>
      <c r="L103" s="13"/>
      <c r="M103" s="16"/>
      <c r="N103" s="15"/>
      <c r="O103" s="13"/>
    </row>
    <row r="104" spans="1:15" ht="12.75">
      <c r="A104"/>
      <c r="C104"/>
      <c r="D104"/>
      <c r="F104"/>
      <c r="H104" s="13"/>
      <c r="I104" s="93"/>
      <c r="J104" s="94"/>
      <c r="K104" s="13"/>
      <c r="L104" s="13"/>
      <c r="M104" s="16"/>
      <c r="N104" s="15"/>
      <c r="O104" s="13"/>
    </row>
    <row r="105" spans="1:15" ht="12.75">
      <c r="A105"/>
      <c r="C105"/>
      <c r="D105"/>
      <c r="F105"/>
      <c r="H105" s="13"/>
      <c r="I105" s="93"/>
      <c r="J105" s="94"/>
      <c r="K105" s="13"/>
      <c r="L105" s="13"/>
      <c r="M105" s="16"/>
      <c r="N105" s="15"/>
      <c r="O105" s="13"/>
    </row>
    <row r="106" spans="1:15" ht="12.75">
      <c r="A106"/>
      <c r="C106"/>
      <c r="D106"/>
      <c r="F106"/>
      <c r="H106" s="13"/>
      <c r="I106" s="93"/>
      <c r="J106" s="94"/>
      <c r="K106" s="13"/>
      <c r="L106" s="13"/>
      <c r="M106" s="16"/>
      <c r="N106" s="15"/>
      <c r="O106" s="13"/>
    </row>
  </sheetData>
  <sheetProtection/>
  <autoFilter ref="A8:J53"/>
  <mergeCells count="13">
    <mergeCell ref="B70:C70"/>
    <mergeCell ref="D70:E70"/>
    <mergeCell ref="F70:G70"/>
    <mergeCell ref="E79:G79"/>
    <mergeCell ref="B55:C55"/>
    <mergeCell ref="D55:E55"/>
    <mergeCell ref="A6:H6"/>
    <mergeCell ref="A1:C1"/>
    <mergeCell ref="D1:H1"/>
    <mergeCell ref="A2:C2"/>
    <mergeCell ref="D2:H2"/>
    <mergeCell ref="A3:C3"/>
    <mergeCell ref="A5:H5"/>
  </mergeCells>
  <printOptions/>
  <pageMargins left="0.25" right="0.25" top="0.25" bottom="0.25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89"/>
  <sheetViews>
    <sheetView zoomScale="124" zoomScaleNormal="124" zoomScalePageLayoutView="0" workbookViewId="0" topLeftCell="A3">
      <selection activeCell="F11" sqref="F11:F36"/>
    </sheetView>
  </sheetViews>
  <sheetFormatPr defaultColWidth="9.140625" defaultRowHeight="12.75"/>
  <cols>
    <col min="1" max="1" width="5.7109375" style="9" customWidth="1"/>
    <col min="2" max="2" width="26.8515625" style="0" customWidth="1"/>
    <col min="3" max="3" width="9.140625" style="8" customWidth="1"/>
    <col min="4" max="4" width="16.57421875" style="8" customWidth="1"/>
    <col min="5" max="5" width="7.8515625" style="0" customWidth="1"/>
    <col min="6" max="6" width="10.8515625" style="39" customWidth="1"/>
    <col min="7" max="7" width="6.57421875" style="0" customWidth="1"/>
    <col min="8" max="8" width="16.140625" style="0" customWidth="1"/>
    <col min="9" max="9" width="14.421875" style="95" hidden="1" customWidth="1"/>
    <col min="10" max="10" width="10.28125" style="82" hidden="1" customWidth="1"/>
  </cols>
  <sheetData>
    <row r="1" spans="1:17" s="3" customFormat="1" ht="16.5">
      <c r="A1" s="203" t="s">
        <v>43</v>
      </c>
      <c r="B1" s="203"/>
      <c r="C1" s="203"/>
      <c r="D1" s="204" t="s">
        <v>44</v>
      </c>
      <c r="E1" s="204"/>
      <c r="F1" s="204"/>
      <c r="G1" s="204"/>
      <c r="H1" s="204"/>
      <c r="I1" s="74"/>
      <c r="J1" s="75"/>
      <c r="K1" s="1"/>
      <c r="L1" s="1"/>
      <c r="M1" s="1"/>
      <c r="N1" s="1"/>
      <c r="O1" s="1"/>
      <c r="P1" s="2"/>
      <c r="Q1" s="2"/>
    </row>
    <row r="2" spans="1:18" s="3" customFormat="1" ht="18.75">
      <c r="A2" s="205" t="s">
        <v>45</v>
      </c>
      <c r="B2" s="205"/>
      <c r="C2" s="205"/>
      <c r="D2" s="206" t="s">
        <v>46</v>
      </c>
      <c r="E2" s="206"/>
      <c r="F2" s="206"/>
      <c r="G2" s="206"/>
      <c r="H2" s="206"/>
      <c r="I2" s="76"/>
      <c r="J2" s="77"/>
      <c r="K2" s="4"/>
      <c r="L2" s="4"/>
      <c r="M2" s="4"/>
      <c r="N2" s="4"/>
      <c r="O2" s="4"/>
      <c r="P2" s="4"/>
      <c r="Q2" s="4"/>
      <c r="R2" s="4"/>
    </row>
    <row r="3" spans="1:17" s="3" customFormat="1" ht="18.75">
      <c r="A3" s="205" t="s">
        <v>47</v>
      </c>
      <c r="B3" s="205"/>
      <c r="C3" s="205"/>
      <c r="D3" s="2"/>
      <c r="E3" s="2"/>
      <c r="F3" s="60"/>
      <c r="G3" s="2"/>
      <c r="H3" s="2"/>
      <c r="I3" s="78"/>
      <c r="J3" s="79"/>
      <c r="K3" s="2"/>
      <c r="L3" s="6"/>
      <c r="M3" s="6"/>
      <c r="N3" s="6"/>
      <c r="O3" s="6"/>
      <c r="P3" s="5"/>
      <c r="Q3" s="2"/>
    </row>
    <row r="4" spans="1:17" s="3" customFormat="1" ht="16.5">
      <c r="A4" s="2"/>
      <c r="B4" s="2"/>
      <c r="C4" s="2"/>
      <c r="D4" s="2"/>
      <c r="E4" s="2"/>
      <c r="F4" s="60"/>
      <c r="G4" s="2"/>
      <c r="H4" s="2"/>
      <c r="I4" s="78"/>
      <c r="J4" s="80"/>
      <c r="K4" s="2"/>
      <c r="L4" s="5"/>
      <c r="M4" s="7"/>
      <c r="N4" s="5"/>
      <c r="O4" s="5"/>
      <c r="P4" s="5"/>
      <c r="Q4" s="2"/>
    </row>
    <row r="5" spans="1:9" ht="18" customHeight="1">
      <c r="A5" s="207" t="s">
        <v>306</v>
      </c>
      <c r="B5" s="207"/>
      <c r="C5" s="207"/>
      <c r="D5" s="207"/>
      <c r="E5" s="207"/>
      <c r="F5" s="207"/>
      <c r="G5" s="207"/>
      <c r="H5" s="207"/>
      <c r="I5" s="81"/>
    </row>
    <row r="6" spans="1:9" ht="18" customHeight="1">
      <c r="A6" s="199"/>
      <c r="B6" s="199"/>
      <c r="C6" s="199"/>
      <c r="D6" s="199"/>
      <c r="E6" s="199"/>
      <c r="F6" s="199"/>
      <c r="G6" s="199"/>
      <c r="H6" s="199"/>
      <c r="I6" s="81"/>
    </row>
    <row r="8" spans="1:10" ht="30.75" customHeight="1">
      <c r="A8" s="17" t="s">
        <v>48</v>
      </c>
      <c r="B8" s="17" t="s">
        <v>49</v>
      </c>
      <c r="C8" s="17" t="s">
        <v>50</v>
      </c>
      <c r="D8" s="17" t="s">
        <v>249</v>
      </c>
      <c r="E8" s="17" t="s">
        <v>51</v>
      </c>
      <c r="F8" s="61" t="s">
        <v>252</v>
      </c>
      <c r="G8" s="17" t="s">
        <v>237</v>
      </c>
      <c r="H8" s="17" t="s">
        <v>52</v>
      </c>
      <c r="I8" s="83" t="s">
        <v>53</v>
      </c>
      <c r="J8" s="84" t="s">
        <v>266</v>
      </c>
    </row>
    <row r="9" spans="1:10" ht="14.25">
      <c r="A9" s="52">
        <v>1</v>
      </c>
      <c r="B9" s="52">
        <v>2</v>
      </c>
      <c r="C9" s="52">
        <v>3</v>
      </c>
      <c r="D9" s="52">
        <v>4</v>
      </c>
      <c r="E9" s="52">
        <v>5</v>
      </c>
      <c r="F9" s="62">
        <v>6</v>
      </c>
      <c r="G9" s="52">
        <v>7</v>
      </c>
      <c r="H9" s="52">
        <v>8</v>
      </c>
      <c r="I9" s="85">
        <v>8</v>
      </c>
      <c r="J9" s="82">
        <v>9</v>
      </c>
    </row>
    <row r="10" spans="1:10" s="18" customFormat="1" ht="19.5" customHeight="1">
      <c r="A10" s="200" t="s">
        <v>187</v>
      </c>
      <c r="B10" s="201"/>
      <c r="C10" s="201"/>
      <c r="D10" s="201"/>
      <c r="E10" s="201"/>
      <c r="F10" s="201"/>
      <c r="G10" s="201"/>
      <c r="H10" s="201"/>
      <c r="I10" s="202"/>
      <c r="J10" s="86"/>
    </row>
    <row r="11" spans="1:10" s="18" customFormat="1" ht="19.5" customHeight="1">
      <c r="A11" s="10">
        <v>1</v>
      </c>
      <c r="B11" s="10" t="s">
        <v>37</v>
      </c>
      <c r="C11" s="14" t="s">
        <v>188</v>
      </c>
      <c r="D11" s="14" t="s">
        <v>239</v>
      </c>
      <c r="E11" s="14" t="s">
        <v>61</v>
      </c>
      <c r="F11" s="63">
        <v>28456</v>
      </c>
      <c r="G11" s="12" t="s">
        <v>59</v>
      </c>
      <c r="H11" s="20"/>
      <c r="I11" s="59" t="s">
        <v>228</v>
      </c>
      <c r="J11" s="86">
        <f aca="true" ca="1" t="shared" si="0" ref="J11:J36">ROUND((TODAY()-F11)/365,0)</f>
        <v>45</v>
      </c>
    </row>
    <row r="12" spans="1:10" s="18" customFormat="1" ht="19.5" customHeight="1">
      <c r="A12" s="10">
        <v>2</v>
      </c>
      <c r="B12" s="10" t="s">
        <v>38</v>
      </c>
      <c r="C12" s="14" t="s">
        <v>188</v>
      </c>
      <c r="D12" s="14" t="s">
        <v>39</v>
      </c>
      <c r="E12" s="14" t="s">
        <v>61</v>
      </c>
      <c r="F12" s="63">
        <v>27878</v>
      </c>
      <c r="G12" s="12" t="s">
        <v>59</v>
      </c>
      <c r="H12" s="20"/>
      <c r="I12" s="59" t="s">
        <v>228</v>
      </c>
      <c r="J12" s="86">
        <f ca="1" t="shared" si="0"/>
        <v>46</v>
      </c>
    </row>
    <row r="13" spans="1:10" s="18" customFormat="1" ht="19.5" customHeight="1">
      <c r="A13" s="10">
        <v>4</v>
      </c>
      <c r="B13" s="10" t="s">
        <v>191</v>
      </c>
      <c r="C13" s="14" t="s">
        <v>188</v>
      </c>
      <c r="D13" s="14" t="s">
        <v>39</v>
      </c>
      <c r="E13" s="14" t="s">
        <v>63</v>
      </c>
      <c r="F13" s="63">
        <v>29266</v>
      </c>
      <c r="G13" s="12" t="s">
        <v>59</v>
      </c>
      <c r="H13" s="20"/>
      <c r="I13" s="59" t="s">
        <v>228</v>
      </c>
      <c r="J13" s="86">
        <f ca="1" t="shared" si="0"/>
        <v>43</v>
      </c>
    </row>
    <row r="14" spans="1:10" s="18" customFormat="1" ht="19.5" customHeight="1">
      <c r="A14" s="10">
        <v>5</v>
      </c>
      <c r="B14" s="10" t="s">
        <v>192</v>
      </c>
      <c r="C14" s="14" t="s">
        <v>188</v>
      </c>
      <c r="D14" s="14"/>
      <c r="E14" s="14" t="s">
        <v>63</v>
      </c>
      <c r="F14" s="63">
        <v>31526</v>
      </c>
      <c r="G14" s="12" t="s">
        <v>59</v>
      </c>
      <c r="H14" s="20"/>
      <c r="I14" s="59" t="s">
        <v>228</v>
      </c>
      <c r="J14" s="86">
        <f ca="1" t="shared" si="0"/>
        <v>36</v>
      </c>
    </row>
    <row r="15" spans="1:10" s="18" customFormat="1" ht="19.5" customHeight="1">
      <c r="A15" s="10">
        <v>6</v>
      </c>
      <c r="B15" s="10" t="s">
        <v>193</v>
      </c>
      <c r="C15" s="14" t="s">
        <v>188</v>
      </c>
      <c r="D15" s="14"/>
      <c r="E15" s="14" t="s">
        <v>63</v>
      </c>
      <c r="F15" s="63">
        <v>28704</v>
      </c>
      <c r="G15" s="12" t="s">
        <v>59</v>
      </c>
      <c r="H15" s="20"/>
      <c r="I15" s="59" t="s">
        <v>228</v>
      </c>
      <c r="J15" s="86">
        <f ca="1" t="shared" si="0"/>
        <v>44</v>
      </c>
    </row>
    <row r="16" spans="1:10" s="18" customFormat="1" ht="19.5" customHeight="1">
      <c r="A16" s="10">
        <v>10</v>
      </c>
      <c r="B16" s="11" t="s">
        <v>198</v>
      </c>
      <c r="C16" s="14" t="s">
        <v>188</v>
      </c>
      <c r="D16" s="14"/>
      <c r="E16" s="14" t="s">
        <v>74</v>
      </c>
      <c r="F16" s="63">
        <v>33170</v>
      </c>
      <c r="G16" s="12" t="s">
        <v>59</v>
      </c>
      <c r="H16" s="20"/>
      <c r="I16" s="59" t="s">
        <v>228</v>
      </c>
      <c r="J16" s="86">
        <f ca="1" t="shared" si="0"/>
        <v>32</v>
      </c>
    </row>
    <row r="17" spans="1:10" s="18" customFormat="1" ht="19.5" customHeight="1">
      <c r="A17" s="10">
        <v>11</v>
      </c>
      <c r="B17" s="11" t="s">
        <v>199</v>
      </c>
      <c r="C17" s="14" t="s">
        <v>188</v>
      </c>
      <c r="D17" s="14"/>
      <c r="E17" s="14" t="s">
        <v>74</v>
      </c>
      <c r="F17" s="63">
        <v>30454</v>
      </c>
      <c r="G17" s="12" t="s">
        <v>59</v>
      </c>
      <c r="H17" s="20"/>
      <c r="I17" s="59" t="s">
        <v>228</v>
      </c>
      <c r="J17" s="86">
        <f ca="1" t="shared" si="0"/>
        <v>39</v>
      </c>
    </row>
    <row r="18" spans="1:10" s="18" customFormat="1" ht="19.5" customHeight="1">
      <c r="A18" s="10">
        <v>12</v>
      </c>
      <c r="B18" s="11" t="s">
        <v>200</v>
      </c>
      <c r="C18" s="14" t="s">
        <v>188</v>
      </c>
      <c r="D18" s="14"/>
      <c r="E18" s="14" t="s">
        <v>74</v>
      </c>
      <c r="F18" s="63">
        <v>33161</v>
      </c>
      <c r="G18" s="12" t="s">
        <v>59</v>
      </c>
      <c r="H18" s="20"/>
      <c r="I18" s="59" t="s">
        <v>228</v>
      </c>
      <c r="J18" s="86">
        <f ca="1" t="shared" si="0"/>
        <v>32</v>
      </c>
    </row>
    <row r="19" spans="1:10" s="18" customFormat="1" ht="19.5" customHeight="1">
      <c r="A19" s="10">
        <v>13</v>
      </c>
      <c r="B19" s="11" t="s">
        <v>201</v>
      </c>
      <c r="C19" s="14" t="s">
        <v>188</v>
      </c>
      <c r="D19" s="14"/>
      <c r="E19" s="14" t="s">
        <v>74</v>
      </c>
      <c r="F19" s="63">
        <v>32976</v>
      </c>
      <c r="G19" s="12" t="s">
        <v>59</v>
      </c>
      <c r="H19" s="20"/>
      <c r="I19" s="59" t="s">
        <v>228</v>
      </c>
      <c r="J19" s="86">
        <f ca="1" t="shared" si="0"/>
        <v>32</v>
      </c>
    </row>
    <row r="20" spans="1:10" s="18" customFormat="1" ht="19.5" customHeight="1">
      <c r="A20" s="10">
        <v>14</v>
      </c>
      <c r="B20" s="11" t="s">
        <v>202</v>
      </c>
      <c r="C20" s="14" t="s">
        <v>188</v>
      </c>
      <c r="D20" s="14"/>
      <c r="E20" s="14" t="s">
        <v>63</v>
      </c>
      <c r="F20" s="63">
        <v>32575</v>
      </c>
      <c r="G20" s="12" t="s">
        <v>59</v>
      </c>
      <c r="H20" s="20"/>
      <c r="I20" s="59" t="s">
        <v>228</v>
      </c>
      <c r="J20" s="86">
        <f ca="1" t="shared" si="0"/>
        <v>34</v>
      </c>
    </row>
    <row r="21" spans="1:10" s="18" customFormat="1" ht="19.5" customHeight="1">
      <c r="A21" s="10">
        <v>15</v>
      </c>
      <c r="B21" s="11" t="s">
        <v>203</v>
      </c>
      <c r="C21" s="14" t="s">
        <v>188</v>
      </c>
      <c r="D21" s="14"/>
      <c r="E21" s="14" t="s">
        <v>74</v>
      </c>
      <c r="F21" s="63">
        <v>32445</v>
      </c>
      <c r="G21" s="12" t="s">
        <v>59</v>
      </c>
      <c r="H21" s="20"/>
      <c r="I21" s="59" t="s">
        <v>228</v>
      </c>
      <c r="J21" s="86">
        <f ca="1" t="shared" si="0"/>
        <v>34</v>
      </c>
    </row>
    <row r="22" spans="1:10" s="18" customFormat="1" ht="19.5" customHeight="1">
      <c r="A22" s="10">
        <v>16</v>
      </c>
      <c r="B22" s="11" t="s">
        <v>204</v>
      </c>
      <c r="C22" s="14" t="s">
        <v>188</v>
      </c>
      <c r="D22" s="14"/>
      <c r="E22" s="14" t="s">
        <v>74</v>
      </c>
      <c r="F22" s="63">
        <v>32573</v>
      </c>
      <c r="G22" s="12" t="s">
        <v>59</v>
      </c>
      <c r="H22" s="20"/>
      <c r="I22" s="59" t="s">
        <v>228</v>
      </c>
      <c r="J22" s="86">
        <f ca="1" t="shared" si="0"/>
        <v>34</v>
      </c>
    </row>
    <row r="23" spans="1:10" s="18" customFormat="1" ht="19.5" customHeight="1">
      <c r="A23" s="10">
        <v>17</v>
      </c>
      <c r="B23" s="11" t="s">
        <v>205</v>
      </c>
      <c r="C23" s="14" t="s">
        <v>188</v>
      </c>
      <c r="D23" s="14"/>
      <c r="E23" s="14" t="s">
        <v>74</v>
      </c>
      <c r="F23" s="63">
        <v>32526</v>
      </c>
      <c r="G23" s="12" t="s">
        <v>59</v>
      </c>
      <c r="H23" s="20"/>
      <c r="I23" s="59" t="s">
        <v>228</v>
      </c>
      <c r="J23" s="86">
        <f ca="1" t="shared" si="0"/>
        <v>34</v>
      </c>
    </row>
    <row r="24" spans="1:10" s="18" customFormat="1" ht="19.5" customHeight="1">
      <c r="A24" s="10">
        <v>24</v>
      </c>
      <c r="B24" s="28" t="s">
        <v>231</v>
      </c>
      <c r="C24" s="29" t="s">
        <v>188</v>
      </c>
      <c r="D24" s="30"/>
      <c r="E24" s="29" t="s">
        <v>74</v>
      </c>
      <c r="F24" s="64">
        <v>34311</v>
      </c>
      <c r="G24" s="12" t="s">
        <v>59</v>
      </c>
      <c r="H24" s="20"/>
      <c r="I24" s="59" t="s">
        <v>228</v>
      </c>
      <c r="J24" s="86">
        <f ca="1" t="shared" si="0"/>
        <v>29</v>
      </c>
    </row>
    <row r="25" spans="1:10" s="18" customFormat="1" ht="19.5" customHeight="1">
      <c r="A25" s="10">
        <v>25</v>
      </c>
      <c r="B25" s="11" t="s">
        <v>219</v>
      </c>
      <c r="C25" s="14" t="s">
        <v>188</v>
      </c>
      <c r="D25" s="23"/>
      <c r="E25" s="14" t="s">
        <v>74</v>
      </c>
      <c r="F25" s="63">
        <v>34227</v>
      </c>
      <c r="G25" s="12" t="s">
        <v>59</v>
      </c>
      <c r="H25" s="20"/>
      <c r="I25" s="59" t="s">
        <v>229</v>
      </c>
      <c r="J25" s="86">
        <f ca="1" t="shared" si="0"/>
        <v>29</v>
      </c>
    </row>
    <row r="26" spans="1:10" s="18" customFormat="1" ht="19.5" customHeight="1">
      <c r="A26" s="10">
        <v>26</v>
      </c>
      <c r="B26" s="28" t="s">
        <v>250</v>
      </c>
      <c r="C26" s="29" t="s">
        <v>188</v>
      </c>
      <c r="D26" s="30"/>
      <c r="E26" s="29" t="s">
        <v>74</v>
      </c>
      <c r="F26" s="64">
        <v>33086</v>
      </c>
      <c r="G26" s="12" t="s">
        <v>59</v>
      </c>
      <c r="H26" s="20"/>
      <c r="I26" s="59" t="s">
        <v>229</v>
      </c>
      <c r="J26" s="86">
        <f ca="1" t="shared" si="0"/>
        <v>32</v>
      </c>
    </row>
    <row r="27" spans="1:10" s="18" customFormat="1" ht="19.5" customHeight="1">
      <c r="A27" s="10">
        <v>27</v>
      </c>
      <c r="B27" s="11" t="s">
        <v>267</v>
      </c>
      <c r="C27" s="14" t="s">
        <v>188</v>
      </c>
      <c r="D27" s="23"/>
      <c r="E27" s="14" t="s">
        <v>74</v>
      </c>
      <c r="F27" s="63">
        <v>34870</v>
      </c>
      <c r="G27" s="12" t="s">
        <v>59</v>
      </c>
      <c r="H27" s="20"/>
      <c r="I27" s="59" t="s">
        <v>229</v>
      </c>
      <c r="J27" s="86">
        <f ca="1" t="shared" si="0"/>
        <v>27</v>
      </c>
    </row>
    <row r="28" spans="1:10" s="18" customFormat="1" ht="19.5" customHeight="1">
      <c r="A28" s="10">
        <v>28</v>
      </c>
      <c r="B28" s="28" t="s">
        <v>251</v>
      </c>
      <c r="C28" s="29" t="s">
        <v>188</v>
      </c>
      <c r="D28" s="30"/>
      <c r="E28" s="29" t="s">
        <v>74</v>
      </c>
      <c r="F28" s="64">
        <v>34847</v>
      </c>
      <c r="G28" s="12" t="s">
        <v>59</v>
      </c>
      <c r="H28" s="20"/>
      <c r="I28" s="59" t="s">
        <v>229</v>
      </c>
      <c r="J28" s="86">
        <f ca="1" t="shared" si="0"/>
        <v>27</v>
      </c>
    </row>
    <row r="29" spans="1:10" s="18" customFormat="1" ht="19.5" customHeight="1">
      <c r="A29" s="10">
        <v>29</v>
      </c>
      <c r="B29" s="11" t="s">
        <v>273</v>
      </c>
      <c r="C29" s="14" t="s">
        <v>188</v>
      </c>
      <c r="D29" s="23"/>
      <c r="E29" s="14" t="s">
        <v>63</v>
      </c>
      <c r="F29" s="63">
        <v>33192</v>
      </c>
      <c r="G29" s="12" t="s">
        <v>59</v>
      </c>
      <c r="H29" s="20"/>
      <c r="I29" s="59" t="s">
        <v>228</v>
      </c>
      <c r="J29" s="86">
        <f ca="1" t="shared" si="0"/>
        <v>32</v>
      </c>
    </row>
    <row r="30" spans="1:10" s="18" customFormat="1" ht="19.5" customHeight="1">
      <c r="A30" s="10">
        <v>30</v>
      </c>
      <c r="B30" s="11" t="s">
        <v>274</v>
      </c>
      <c r="C30" s="14" t="s">
        <v>188</v>
      </c>
      <c r="D30" s="23"/>
      <c r="E30" s="14" t="s">
        <v>114</v>
      </c>
      <c r="F30" s="63">
        <v>35379</v>
      </c>
      <c r="G30" s="12" t="s">
        <v>59</v>
      </c>
      <c r="H30" s="20"/>
      <c r="I30" s="59" t="s">
        <v>229</v>
      </c>
      <c r="J30" s="86">
        <f ca="1" t="shared" si="0"/>
        <v>26</v>
      </c>
    </row>
    <row r="31" spans="1:10" s="18" customFormat="1" ht="19.5" customHeight="1">
      <c r="A31" s="10">
        <v>31</v>
      </c>
      <c r="B31" s="28" t="s">
        <v>218</v>
      </c>
      <c r="C31" s="29" t="s">
        <v>188</v>
      </c>
      <c r="D31" s="30"/>
      <c r="E31" s="29" t="s">
        <v>114</v>
      </c>
      <c r="F31" s="64">
        <v>35268</v>
      </c>
      <c r="G31" s="12" t="s">
        <v>59</v>
      </c>
      <c r="H31" s="20"/>
      <c r="I31" s="59" t="s">
        <v>229</v>
      </c>
      <c r="J31" s="86">
        <f ca="1" t="shared" si="0"/>
        <v>26</v>
      </c>
    </row>
    <row r="32" spans="1:10" s="18" customFormat="1" ht="19.5" customHeight="1">
      <c r="A32" s="10">
        <v>32</v>
      </c>
      <c r="B32" s="11" t="s">
        <v>275</v>
      </c>
      <c r="C32" s="14" t="s">
        <v>188</v>
      </c>
      <c r="D32" s="23"/>
      <c r="E32" s="14" t="s">
        <v>74</v>
      </c>
      <c r="F32" s="63">
        <v>35168</v>
      </c>
      <c r="G32" s="12" t="s">
        <v>59</v>
      </c>
      <c r="H32" s="20"/>
      <c r="I32" s="59" t="s">
        <v>229</v>
      </c>
      <c r="J32" s="86">
        <f ca="1" t="shared" si="0"/>
        <v>26</v>
      </c>
    </row>
    <row r="33" spans="1:10" s="18" customFormat="1" ht="19.5" customHeight="1">
      <c r="A33" s="10">
        <v>33</v>
      </c>
      <c r="B33" s="28" t="s">
        <v>276</v>
      </c>
      <c r="C33" s="29" t="s">
        <v>188</v>
      </c>
      <c r="D33" s="30"/>
      <c r="E33" s="29" t="s">
        <v>74</v>
      </c>
      <c r="F33" s="64">
        <v>34652</v>
      </c>
      <c r="G33" s="12" t="s">
        <v>59</v>
      </c>
      <c r="H33" s="20"/>
      <c r="I33" s="59" t="s">
        <v>229</v>
      </c>
      <c r="J33" s="86">
        <f ca="1" t="shared" si="0"/>
        <v>28</v>
      </c>
    </row>
    <row r="34" spans="1:10" s="18" customFormat="1" ht="19.5" customHeight="1">
      <c r="A34" s="10">
        <v>34</v>
      </c>
      <c r="B34" s="28" t="s">
        <v>277</v>
      </c>
      <c r="C34" s="29" t="s">
        <v>188</v>
      </c>
      <c r="D34" s="30"/>
      <c r="E34" s="29" t="s">
        <v>74</v>
      </c>
      <c r="F34" s="64">
        <v>34832</v>
      </c>
      <c r="G34" s="12" t="s">
        <v>59</v>
      </c>
      <c r="H34" s="20"/>
      <c r="I34" s="59" t="s">
        <v>229</v>
      </c>
      <c r="J34" s="86">
        <f ca="1" t="shared" si="0"/>
        <v>27</v>
      </c>
    </row>
    <row r="35" spans="1:10" s="18" customFormat="1" ht="19.5" customHeight="1">
      <c r="A35" s="10">
        <v>35</v>
      </c>
      <c r="B35" s="28" t="s">
        <v>295</v>
      </c>
      <c r="C35" s="29" t="s">
        <v>188</v>
      </c>
      <c r="D35" s="30"/>
      <c r="E35" s="29" t="s">
        <v>74</v>
      </c>
      <c r="F35" s="64">
        <v>35584</v>
      </c>
      <c r="G35" s="12" t="s">
        <v>59</v>
      </c>
      <c r="H35" s="20"/>
      <c r="I35" s="59" t="s">
        <v>229</v>
      </c>
      <c r="J35" s="86">
        <f ca="1" t="shared" si="0"/>
        <v>25</v>
      </c>
    </row>
    <row r="36" spans="1:10" s="18" customFormat="1" ht="19.5" customHeight="1">
      <c r="A36" s="10">
        <v>36</v>
      </c>
      <c r="B36" s="28" t="s">
        <v>296</v>
      </c>
      <c r="C36" s="29" t="s">
        <v>188</v>
      </c>
      <c r="D36" s="30"/>
      <c r="E36" s="29" t="s">
        <v>74</v>
      </c>
      <c r="F36" s="64">
        <v>35347</v>
      </c>
      <c r="G36" s="12" t="s">
        <v>59</v>
      </c>
      <c r="H36" s="20"/>
      <c r="I36" s="59" t="s">
        <v>229</v>
      </c>
      <c r="J36" s="86">
        <f ca="1" t="shared" si="0"/>
        <v>26</v>
      </c>
    </row>
    <row r="37" spans="1:10" s="18" customFormat="1" ht="21" customHeight="1">
      <c r="A37" s="31"/>
      <c r="B37" s="32"/>
      <c r="C37" s="33"/>
      <c r="D37" s="34"/>
      <c r="E37" s="33"/>
      <c r="F37" s="35"/>
      <c r="G37" s="36"/>
      <c r="H37" s="37"/>
      <c r="I37" s="87"/>
      <c r="J37" s="86"/>
    </row>
    <row r="38" spans="1:10" s="18" customFormat="1" ht="15">
      <c r="A38" s="38"/>
      <c r="B38" s="212" t="s">
        <v>270</v>
      </c>
      <c r="C38" s="209"/>
      <c r="D38" s="212" t="s">
        <v>269</v>
      </c>
      <c r="E38" s="212"/>
      <c r="F38" s="39"/>
      <c r="G38" s="58" t="s">
        <v>50</v>
      </c>
      <c r="H38" s="58"/>
      <c r="I38" s="88"/>
      <c r="J38" s="86"/>
    </row>
    <row r="39" spans="1:15" s="18" customFormat="1" ht="15">
      <c r="A39" s="38"/>
      <c r="B39" s="40" t="s">
        <v>56</v>
      </c>
      <c r="C39" s="41">
        <f>COUNTIF($E$10:$E$36,"PGS.TS")</f>
        <v>0</v>
      </c>
      <c r="D39" s="40" t="s">
        <v>56</v>
      </c>
      <c r="E39" s="41">
        <f>COUNTIF($E$10:$E$36,"PGS.TS")</f>
        <v>0</v>
      </c>
      <c r="F39" s="39"/>
      <c r="G39" s="40" t="s">
        <v>55</v>
      </c>
      <c r="H39" s="41">
        <f>COUNTIF($C$10:$C$36,"GVC")</f>
        <v>0</v>
      </c>
      <c r="I39" s="88">
        <f>COUNTIF($C$10:$C$36,"GVC")</f>
        <v>0</v>
      </c>
      <c r="J39" s="89"/>
      <c r="K39" s="42"/>
      <c r="L39" s="43"/>
      <c r="M39" s="43"/>
      <c r="N39" s="43"/>
      <c r="O39" s="43"/>
    </row>
    <row r="40" spans="1:15" s="18" customFormat="1" ht="15">
      <c r="A40" s="38"/>
      <c r="B40" s="40" t="s">
        <v>58</v>
      </c>
      <c r="C40" s="41">
        <f>COUNTIF($E$10:$E$36,"TS")</f>
        <v>0</v>
      </c>
      <c r="D40" s="40" t="s">
        <v>58</v>
      </c>
      <c r="E40" s="41">
        <f>COUNTIF($E$10:$E$36,"TS")</f>
        <v>0</v>
      </c>
      <c r="F40" s="39"/>
      <c r="G40" s="40" t="s">
        <v>60</v>
      </c>
      <c r="H40" s="41">
        <f>COUNTIF($C$10:$C$36,"GV")</f>
        <v>0</v>
      </c>
      <c r="I40" s="88">
        <f>COUNTIF($C$10:$C$36,"GV")</f>
        <v>0</v>
      </c>
      <c r="J40" s="89"/>
      <c r="K40" s="42"/>
      <c r="L40" s="43"/>
      <c r="M40" s="43"/>
      <c r="N40" s="43"/>
      <c r="O40" s="43"/>
    </row>
    <row r="41" spans="1:15" s="18" customFormat="1" ht="15">
      <c r="A41" s="38"/>
      <c r="B41" s="40" t="s">
        <v>91</v>
      </c>
      <c r="C41" s="41">
        <f>COUNTIF($E$10:$E$36,"NCS")</f>
        <v>0</v>
      </c>
      <c r="D41" s="40" t="s">
        <v>91</v>
      </c>
      <c r="E41" s="41">
        <f>COUNTIF($E$10:$E$36,"NCS")</f>
        <v>0</v>
      </c>
      <c r="F41" s="39"/>
      <c r="G41" s="40" t="s">
        <v>188</v>
      </c>
      <c r="H41" s="41">
        <f>COUNTIF($C$10:$C$36,"GVMN")</f>
        <v>26</v>
      </c>
      <c r="I41" s="88">
        <f>COUNTIF($C$10:$C$38,"GVMN")</f>
        <v>26</v>
      </c>
      <c r="J41" s="89"/>
      <c r="K41" s="42"/>
      <c r="L41" s="43"/>
      <c r="M41" s="43"/>
      <c r="N41" s="43"/>
      <c r="O41" s="43"/>
    </row>
    <row r="42" spans="1:15" s="18" customFormat="1" ht="15">
      <c r="A42" s="38"/>
      <c r="B42" s="40" t="s">
        <v>61</v>
      </c>
      <c r="C42" s="41">
        <f>COUNTIF($A$10:$H$36,"THS")</f>
        <v>2</v>
      </c>
      <c r="D42" s="40" t="s">
        <v>61</v>
      </c>
      <c r="E42" s="41">
        <f>COUNTIF($A$10:$H$36,"THS")</f>
        <v>2</v>
      </c>
      <c r="F42" s="39"/>
      <c r="G42" s="44" t="s">
        <v>214</v>
      </c>
      <c r="H42" s="44">
        <f>SUM(H39:H41)</f>
        <v>26</v>
      </c>
      <c r="I42" s="45">
        <f>SUM(I39:I41)</f>
        <v>26</v>
      </c>
      <c r="J42" s="89"/>
      <c r="K42" s="42"/>
      <c r="L42" s="43"/>
      <c r="M42" s="43"/>
      <c r="N42" s="43"/>
      <c r="O42" s="43"/>
    </row>
    <row r="43" spans="1:15" s="18" customFormat="1" ht="15">
      <c r="A43" s="38"/>
      <c r="B43" s="40" t="s">
        <v>69</v>
      </c>
      <c r="C43" s="41">
        <f>COUNTIF($E$10:$E$36,"CH")</f>
        <v>0</v>
      </c>
      <c r="D43" s="40" t="s">
        <v>69</v>
      </c>
      <c r="E43" s="41">
        <f>COUNTIF($E$10:$E$36,"CH")</f>
        <v>0</v>
      </c>
      <c r="F43" s="39"/>
      <c r="H43" s="42"/>
      <c r="I43" s="90"/>
      <c r="J43" s="89"/>
      <c r="K43" s="42"/>
      <c r="L43" s="43"/>
      <c r="M43" s="43"/>
      <c r="N43" s="43"/>
      <c r="O43" s="43"/>
    </row>
    <row r="44" spans="1:15" s="18" customFormat="1" ht="15">
      <c r="A44" s="38"/>
      <c r="B44" s="40" t="s">
        <v>63</v>
      </c>
      <c r="C44" s="41">
        <f>COUNTIF($E$10:$E$36,"CN")</f>
        <v>5</v>
      </c>
      <c r="D44" s="40" t="s">
        <v>63</v>
      </c>
      <c r="E44" s="41">
        <f>COUNTIF($E$10:$E$36,"CN")</f>
        <v>5</v>
      </c>
      <c r="F44" s="39"/>
      <c r="H44" s="42"/>
      <c r="I44" s="91"/>
      <c r="J44" s="89"/>
      <c r="K44" s="42"/>
      <c r="L44" s="43"/>
      <c r="M44" s="43"/>
      <c r="N44" s="43"/>
      <c r="O44" s="43"/>
    </row>
    <row r="45" spans="1:15" s="18" customFormat="1" ht="15">
      <c r="A45" s="38"/>
      <c r="B45" s="40" t="s">
        <v>74</v>
      </c>
      <c r="C45" s="41">
        <f>COUNTIF($E$10:$E$36,"CĐ")</f>
        <v>17</v>
      </c>
      <c r="D45" s="40" t="s">
        <v>74</v>
      </c>
      <c r="E45" s="41">
        <f>COUNTIF($E$10:$E$36,"CĐ")</f>
        <v>17</v>
      </c>
      <c r="F45" s="39"/>
      <c r="G45" s="46" t="s">
        <v>228</v>
      </c>
      <c r="H45" s="47"/>
      <c r="I45" s="88">
        <f>COUNTIF($I$10:$I$36,"BC")</f>
        <v>15</v>
      </c>
      <c r="J45" s="89"/>
      <c r="K45" s="42"/>
      <c r="L45" s="43"/>
      <c r="M45" s="48"/>
      <c r="N45" s="42"/>
      <c r="O45" s="43"/>
    </row>
    <row r="46" spans="1:15" s="18" customFormat="1" ht="15">
      <c r="A46" s="38"/>
      <c r="B46" s="40" t="s">
        <v>114</v>
      </c>
      <c r="C46" s="41">
        <f>COUNTIF($E$10:$E$36,"TC")</f>
        <v>2</v>
      </c>
      <c r="D46" s="40" t="s">
        <v>114</v>
      </c>
      <c r="E46" s="41">
        <f>COUNTIF($E$10:$E$36,"TC")</f>
        <v>2</v>
      </c>
      <c r="F46" s="39"/>
      <c r="G46" s="46" t="s">
        <v>236</v>
      </c>
      <c r="H46" s="47"/>
      <c r="I46" s="88">
        <f>COUNTIF($I$10:$I$36,"HĐKXĐTH")</f>
        <v>0</v>
      </c>
      <c r="J46" s="89"/>
      <c r="K46" s="42"/>
      <c r="L46" s="43"/>
      <c r="M46" s="48"/>
      <c r="N46" s="42"/>
      <c r="O46" s="43"/>
    </row>
    <row r="47" spans="1:15" s="18" customFormat="1" ht="15">
      <c r="A47" s="38"/>
      <c r="B47" s="40" t="s">
        <v>233</v>
      </c>
      <c r="C47" s="41">
        <f>COUNTIF($E$10:$E$36,"PT")</f>
        <v>0</v>
      </c>
      <c r="D47" s="40" t="s">
        <v>233</v>
      </c>
      <c r="E47" s="41">
        <f>COUNTIF($E$10:$E$36,"PT")</f>
        <v>0</v>
      </c>
      <c r="F47" s="39"/>
      <c r="G47" s="46" t="s">
        <v>229</v>
      </c>
      <c r="H47" s="47"/>
      <c r="I47" s="88">
        <f>COUNTIF($I$10:$I$36,"HĐCTH")</f>
        <v>11</v>
      </c>
      <c r="J47" s="89"/>
      <c r="K47" s="42"/>
      <c r="L47" s="43"/>
      <c r="M47" s="48"/>
      <c r="N47" s="42"/>
      <c r="O47" s="43"/>
    </row>
    <row r="48" spans="1:15" s="18" customFormat="1" ht="15">
      <c r="A48" s="38"/>
      <c r="B48" s="40" t="s">
        <v>57</v>
      </c>
      <c r="C48" s="41">
        <f>COUNTIF($G$10:$G$36,"Nam")</f>
        <v>0</v>
      </c>
      <c r="D48" s="40" t="s">
        <v>57</v>
      </c>
      <c r="E48" s="41">
        <f>COUNTIF($G$10:$G$36,"Nam")</f>
        <v>0</v>
      </c>
      <c r="F48" s="39"/>
      <c r="G48" s="46" t="s">
        <v>235</v>
      </c>
      <c r="H48" s="50"/>
      <c r="I48" s="88">
        <f>COUNTIF($I$10:$I$36,"HĐNĐ68")</f>
        <v>0</v>
      </c>
      <c r="J48" s="89"/>
      <c r="K48" s="43"/>
      <c r="L48" s="43"/>
      <c r="M48" s="48"/>
      <c r="N48" s="42"/>
      <c r="O48" s="43"/>
    </row>
    <row r="49" spans="1:15" s="18" customFormat="1" ht="15">
      <c r="A49" s="38"/>
      <c r="B49" s="40" t="s">
        <v>59</v>
      </c>
      <c r="C49" s="41">
        <f>COUNTIF($G$10:$G$36,"NỮ")</f>
        <v>26</v>
      </c>
      <c r="D49" s="40" t="s">
        <v>59</v>
      </c>
      <c r="E49" s="41">
        <f>COUNTIF($G$10:$G$36,"NỮ")</f>
        <v>26</v>
      </c>
      <c r="F49" s="39"/>
      <c r="G49" s="44" t="s">
        <v>214</v>
      </c>
      <c r="H49" s="50"/>
      <c r="I49" s="51">
        <f>SUM(I45:I48)</f>
        <v>26</v>
      </c>
      <c r="J49" s="92"/>
      <c r="K49" s="43"/>
      <c r="L49" s="43"/>
      <c r="M49" s="48"/>
      <c r="N49" s="42"/>
      <c r="O49" s="43"/>
    </row>
    <row r="50" spans="1:15" s="18" customFormat="1" ht="15">
      <c r="A50" s="38"/>
      <c r="B50" s="44" t="s">
        <v>214</v>
      </c>
      <c r="C50" s="45">
        <f>SUM($E$39:$E$47)</f>
        <v>26</v>
      </c>
      <c r="D50" s="44" t="s">
        <v>214</v>
      </c>
      <c r="E50" s="45">
        <f>SUM($E$39:$E$47)</f>
        <v>26</v>
      </c>
      <c r="F50" s="39"/>
      <c r="H50" s="43"/>
      <c r="I50" s="91"/>
      <c r="J50" s="92"/>
      <c r="K50" s="43"/>
      <c r="L50" s="43"/>
      <c r="M50" s="48"/>
      <c r="N50" s="42"/>
      <c r="O50" s="43"/>
    </row>
    <row r="51" spans="1:15" s="18" customFormat="1" ht="15">
      <c r="A51" s="38"/>
      <c r="B51" s="96"/>
      <c r="C51" s="97"/>
      <c r="D51" s="96"/>
      <c r="E51" s="97"/>
      <c r="F51" s="39"/>
      <c r="H51" s="43"/>
      <c r="I51" s="91"/>
      <c r="J51" s="92"/>
      <c r="K51" s="43"/>
      <c r="L51" s="43"/>
      <c r="M51" s="48"/>
      <c r="N51" s="42"/>
      <c r="O51" s="43"/>
    </row>
    <row r="52" spans="1:15" s="18" customFormat="1" ht="15">
      <c r="A52" s="38"/>
      <c r="C52" s="49"/>
      <c r="D52" s="49"/>
      <c r="F52" s="39"/>
      <c r="H52" s="43"/>
      <c r="I52" s="91"/>
      <c r="J52" s="92"/>
      <c r="K52" s="43"/>
      <c r="L52" s="43"/>
      <c r="M52" s="48"/>
      <c r="N52" s="42"/>
      <c r="O52" s="43"/>
    </row>
    <row r="53" spans="1:15" s="18" customFormat="1" ht="15">
      <c r="A53" s="38"/>
      <c r="B53" s="208" t="s">
        <v>263</v>
      </c>
      <c r="C53" s="209"/>
      <c r="D53" s="208" t="s">
        <v>265</v>
      </c>
      <c r="E53" s="209"/>
      <c r="F53" s="208" t="s">
        <v>264</v>
      </c>
      <c r="G53" s="209"/>
      <c r="H53" s="43"/>
      <c r="I53" s="91"/>
      <c r="J53" s="92"/>
      <c r="K53" s="43"/>
      <c r="L53" s="43"/>
      <c r="M53" s="48"/>
      <c r="N53" s="42"/>
      <c r="O53" s="43"/>
    </row>
    <row r="54" spans="1:15" s="18" customFormat="1" ht="15">
      <c r="A54" s="38"/>
      <c r="B54" s="53" t="s">
        <v>255</v>
      </c>
      <c r="C54" s="54">
        <f>COUNTIF($J$10:$J$36,"&gt;=55")</f>
        <v>0</v>
      </c>
      <c r="D54" s="53" t="s">
        <v>255</v>
      </c>
      <c r="E54" s="54">
        <f>_xlfn.COUNTIFS($G$10:$G$36,"Nam",$J$10:$J$36,"&gt;=55")</f>
        <v>0</v>
      </c>
      <c r="F54" s="53" t="s">
        <v>255</v>
      </c>
      <c r="G54" s="54">
        <f>C54-E54</f>
        <v>0</v>
      </c>
      <c r="H54" s="43"/>
      <c r="I54" s="91"/>
      <c r="J54" s="92"/>
      <c r="K54" s="43"/>
      <c r="L54" s="43"/>
      <c r="M54" s="48"/>
      <c r="N54" s="42"/>
      <c r="O54" s="43"/>
    </row>
    <row r="55" spans="1:15" s="18" customFormat="1" ht="15">
      <c r="A55" s="38"/>
      <c r="B55" s="53" t="s">
        <v>256</v>
      </c>
      <c r="C55" s="54">
        <f>COUNTIF($J$10:$J$36,"&gt;=50")-COUNTIF($J$10:$J$36,"&gt;=55")</f>
        <v>0</v>
      </c>
      <c r="D55" s="53" t="s">
        <v>256</v>
      </c>
      <c r="E55" s="54">
        <f>_xlfn.COUNTIFS($G$10:$G$36,"Nam",$J$10:$J$36,"&gt;=50")-_xlfn.COUNTIFS($G$10:$G$36,"Nam",$J$10:$J$36,"&gt;=55")</f>
        <v>0</v>
      </c>
      <c r="F55" s="53" t="s">
        <v>256</v>
      </c>
      <c r="G55" s="54">
        <f aca="true" t="shared" si="1" ref="G55:G60">C55-E55</f>
        <v>0</v>
      </c>
      <c r="H55" s="43"/>
      <c r="I55" s="91"/>
      <c r="J55" s="92"/>
      <c r="K55" s="43"/>
      <c r="L55" s="43"/>
      <c r="M55" s="48"/>
      <c r="N55" s="42"/>
      <c r="O55" s="43"/>
    </row>
    <row r="56" spans="1:15" s="18" customFormat="1" ht="15">
      <c r="A56" s="38"/>
      <c r="B56" s="53" t="s">
        <v>257</v>
      </c>
      <c r="C56" s="54">
        <f>COUNTIF($J$10:$J$36,"&gt;=45")-COUNTIF($J$10:$J$36,"&gt;=50")</f>
        <v>2</v>
      </c>
      <c r="D56" s="53" t="s">
        <v>257</v>
      </c>
      <c r="E56" s="54">
        <f>_xlfn.COUNTIFS($G$10:$G$36,"Nam",$J$10:$J$36,"&gt;=45")-_xlfn.COUNTIFS($G$10:$G$36,"Nam",$J$10:$J$36,"&gt;=50")</f>
        <v>0</v>
      </c>
      <c r="F56" s="53" t="s">
        <v>257</v>
      </c>
      <c r="G56" s="54">
        <f t="shared" si="1"/>
        <v>2</v>
      </c>
      <c r="H56" s="43"/>
      <c r="I56" s="91"/>
      <c r="J56" s="92"/>
      <c r="K56" s="43"/>
      <c r="L56" s="43"/>
      <c r="M56" s="48"/>
      <c r="N56" s="42"/>
      <c r="O56" s="43"/>
    </row>
    <row r="57" spans="1:15" s="18" customFormat="1" ht="15">
      <c r="A57" s="38"/>
      <c r="B57" s="53" t="s">
        <v>258</v>
      </c>
      <c r="C57" s="54">
        <f>COUNTIF($J$10:$J$36,"&gt;=40")-COUNTIF($J$10:$J$36,"&gt;=45")</f>
        <v>2</v>
      </c>
      <c r="D57" s="53" t="s">
        <v>258</v>
      </c>
      <c r="E57" s="54">
        <f>_xlfn.COUNTIFS($G$10:$G$36,"Nam",$J$10:$J$36,"&gt;=40")-_xlfn.COUNTIFS($G$10:$G$36,"Nam",$J$10:$J$36,"&gt;=45")</f>
        <v>0</v>
      </c>
      <c r="F57" s="53" t="s">
        <v>258</v>
      </c>
      <c r="G57" s="54">
        <f t="shared" si="1"/>
        <v>2</v>
      </c>
      <c r="H57" s="43"/>
      <c r="I57" s="91"/>
      <c r="J57" s="92"/>
      <c r="K57" s="43"/>
      <c r="L57" s="43"/>
      <c r="M57" s="48"/>
      <c r="N57" s="42"/>
      <c r="O57" s="43"/>
    </row>
    <row r="58" spans="1:15" s="18" customFormat="1" ht="15">
      <c r="A58" s="38"/>
      <c r="B58" s="53" t="s">
        <v>259</v>
      </c>
      <c r="C58" s="54">
        <f>COUNTIF($J$10:$J$36,"&gt;=35")-COUNTIF($J$10:$J$36,"&gt;=40")</f>
        <v>2</v>
      </c>
      <c r="D58" s="53" t="s">
        <v>259</v>
      </c>
      <c r="E58" s="54">
        <f>_xlfn.COUNTIFS($G$10:$G$36,"Nam",$J$10:$J$36,"&gt;=35")-_xlfn.COUNTIFS($G$10:$G$36,"Nam",$J$10:$J$36,"&gt;=40")</f>
        <v>0</v>
      </c>
      <c r="F58" s="53" t="s">
        <v>259</v>
      </c>
      <c r="G58" s="54">
        <f t="shared" si="1"/>
        <v>2</v>
      </c>
      <c r="H58" s="43"/>
      <c r="I58" s="91"/>
      <c r="J58" s="92"/>
      <c r="K58" s="43"/>
      <c r="L58" s="43"/>
      <c r="M58" s="48"/>
      <c r="N58" s="42"/>
      <c r="O58" s="43"/>
    </row>
    <row r="59" spans="1:15" s="18" customFormat="1" ht="15">
      <c r="A59" s="38"/>
      <c r="B59" s="53" t="s">
        <v>260</v>
      </c>
      <c r="C59" s="54">
        <f>COUNTIF($J$10:$J$36,"&gt;=30")-COUNTIF($J$10:$J$36,"&gt;=35")</f>
        <v>9</v>
      </c>
      <c r="D59" s="53" t="s">
        <v>260</v>
      </c>
      <c r="E59" s="54">
        <f>_xlfn.COUNTIFS($G$10:$G$36,"Nam",$J$10:$J$36,"&gt;=30")-_xlfn.COUNTIFS($G$10:$G$36,"Nam",$J$10:$J$36,"&gt;=35")</f>
        <v>0</v>
      </c>
      <c r="F59" s="53" t="s">
        <v>260</v>
      </c>
      <c r="G59" s="54">
        <f t="shared" si="1"/>
        <v>9</v>
      </c>
      <c r="H59" s="43"/>
      <c r="I59" s="91"/>
      <c r="J59" s="92"/>
      <c r="K59" s="43"/>
      <c r="L59" s="43"/>
      <c r="M59" s="48"/>
      <c r="N59" s="42"/>
      <c r="O59" s="43"/>
    </row>
    <row r="60" spans="1:15" s="18" customFormat="1" ht="15">
      <c r="A60" s="38"/>
      <c r="B60" s="53" t="s">
        <v>261</v>
      </c>
      <c r="C60" s="54">
        <f>COUNTIF($J$10:$J$36,"&gt;=20")-COUNTIF($J$10:$J$36,"&gt;=30")</f>
        <v>11</v>
      </c>
      <c r="D60" s="53" t="s">
        <v>261</v>
      </c>
      <c r="E60" s="54">
        <f>_xlfn.COUNTIFS($G$10:$G$36,"Nam",$J$10:$J$36,"&gt;=20")-_xlfn.COUNTIFS($G$10:$G$36,"Nam",$J$10:$J$36,"&gt;=30")</f>
        <v>0</v>
      </c>
      <c r="F60" s="53" t="s">
        <v>261</v>
      </c>
      <c r="G60" s="54">
        <f t="shared" si="1"/>
        <v>11</v>
      </c>
      <c r="H60" s="43"/>
      <c r="I60" s="91"/>
      <c r="J60" s="92"/>
      <c r="K60" s="43"/>
      <c r="L60" s="43"/>
      <c r="M60" s="48"/>
      <c r="N60" s="42"/>
      <c r="O60" s="43"/>
    </row>
    <row r="61" spans="1:15" s="18" customFormat="1" ht="15">
      <c r="A61" s="38"/>
      <c r="B61" s="55" t="s">
        <v>262</v>
      </c>
      <c r="C61" s="98">
        <f>SUM(C54:C60)</f>
        <v>26</v>
      </c>
      <c r="D61" s="55" t="s">
        <v>262</v>
      </c>
      <c r="E61" s="98">
        <f>SUM(E54:E60)</f>
        <v>0</v>
      </c>
      <c r="F61" s="55" t="s">
        <v>262</v>
      </c>
      <c r="G61" s="98">
        <f>SUM(G54:G60)</f>
        <v>26</v>
      </c>
      <c r="H61" s="43"/>
      <c r="I61" s="91"/>
      <c r="J61" s="92"/>
      <c r="K61" s="43"/>
      <c r="L61" s="43"/>
      <c r="M61" s="48"/>
      <c r="N61" s="42"/>
      <c r="O61" s="43"/>
    </row>
    <row r="62" spans="1:15" s="18" customFormat="1" ht="15">
      <c r="A62" s="38"/>
      <c r="B62" s="53"/>
      <c r="C62" s="57"/>
      <c r="D62" s="57"/>
      <c r="E62" s="210">
        <f>E61+G61</f>
        <v>26</v>
      </c>
      <c r="F62" s="211"/>
      <c r="G62" s="211"/>
      <c r="H62" s="43"/>
      <c r="I62" s="91"/>
      <c r="J62" s="92"/>
      <c r="K62" s="43"/>
      <c r="L62" s="43"/>
      <c r="M62" s="48"/>
      <c r="N62" s="42"/>
      <c r="O62" s="43"/>
    </row>
    <row r="63" spans="1:15" s="18" customFormat="1" ht="15">
      <c r="A63" s="38"/>
      <c r="C63" s="49"/>
      <c r="D63" s="49"/>
      <c r="F63" s="39"/>
      <c r="H63" s="43"/>
      <c r="I63" s="91"/>
      <c r="J63" s="92"/>
      <c r="K63" s="43"/>
      <c r="L63" s="43"/>
      <c r="M63" s="48"/>
      <c r="N63" s="42"/>
      <c r="O63" s="43"/>
    </row>
    <row r="64" spans="1:15" s="18" customFormat="1" ht="15">
      <c r="A64" s="38"/>
      <c r="C64" s="49"/>
      <c r="D64" s="49"/>
      <c r="F64" s="39"/>
      <c r="H64" s="43"/>
      <c r="I64" s="91"/>
      <c r="J64" s="92"/>
      <c r="K64" s="43"/>
      <c r="L64" s="43"/>
      <c r="M64" s="48"/>
      <c r="N64" s="42"/>
      <c r="O64" s="43"/>
    </row>
    <row r="65" spans="1:15" ht="18.75">
      <c r="A65" s="73" t="s">
        <v>292</v>
      </c>
      <c r="H65" s="13"/>
      <c r="I65" s="93"/>
      <c r="J65" s="94"/>
      <c r="K65" s="13"/>
      <c r="L65" s="13"/>
      <c r="M65" s="16"/>
      <c r="N65" s="15"/>
      <c r="O65" s="13"/>
    </row>
    <row r="66" spans="1:10" s="18" customFormat="1" ht="19.5" customHeight="1">
      <c r="A66" s="10">
        <v>1</v>
      </c>
      <c r="B66" s="28" t="s">
        <v>244</v>
      </c>
      <c r="C66" s="29" t="s">
        <v>287</v>
      </c>
      <c r="D66" s="30"/>
      <c r="E66" s="29" t="s">
        <v>233</v>
      </c>
      <c r="F66" s="64"/>
      <c r="G66" s="12" t="s">
        <v>57</v>
      </c>
      <c r="H66" s="20"/>
      <c r="I66" s="59" t="s">
        <v>229</v>
      </c>
      <c r="J66" s="86">
        <f ca="1">ROUND((TODAY()-F66)/365,0)</f>
        <v>123</v>
      </c>
    </row>
    <row r="67" spans="1:10" s="18" customFormat="1" ht="19.5" customHeight="1">
      <c r="A67" s="10">
        <v>2</v>
      </c>
      <c r="B67" s="11" t="s">
        <v>285</v>
      </c>
      <c r="C67" s="14" t="s">
        <v>288</v>
      </c>
      <c r="D67" s="23"/>
      <c r="E67" s="14" t="s">
        <v>63</v>
      </c>
      <c r="F67" s="63"/>
      <c r="G67" s="12" t="s">
        <v>59</v>
      </c>
      <c r="H67" s="20"/>
      <c r="I67" s="59" t="s">
        <v>229</v>
      </c>
      <c r="J67" s="86">
        <f ca="1">ROUND((TODAY()-F67)/365,0)</f>
        <v>123</v>
      </c>
    </row>
    <row r="68" spans="1:10" s="18" customFormat="1" ht="19.5" customHeight="1">
      <c r="A68" s="10">
        <v>3</v>
      </c>
      <c r="B68" s="28" t="s">
        <v>7</v>
      </c>
      <c r="C68" s="29" t="s">
        <v>288</v>
      </c>
      <c r="D68" s="30"/>
      <c r="E68" s="29" t="s">
        <v>114</v>
      </c>
      <c r="F68" s="64"/>
      <c r="G68" s="12" t="s">
        <v>59</v>
      </c>
      <c r="H68" s="20"/>
      <c r="I68" s="59" t="s">
        <v>229</v>
      </c>
      <c r="J68" s="86">
        <f ca="1">ROUND((TODAY()-F68)/365,0)</f>
        <v>123</v>
      </c>
    </row>
    <row r="69" spans="1:10" s="18" customFormat="1" ht="19.5" customHeight="1">
      <c r="A69" s="10">
        <v>4</v>
      </c>
      <c r="B69" s="28" t="s">
        <v>243</v>
      </c>
      <c r="C69" s="14" t="s">
        <v>289</v>
      </c>
      <c r="D69" s="23"/>
      <c r="E69" s="14" t="s">
        <v>63</v>
      </c>
      <c r="F69" s="63"/>
      <c r="G69" s="12" t="s">
        <v>59</v>
      </c>
      <c r="H69" s="20"/>
      <c r="I69" s="59" t="s">
        <v>228</v>
      </c>
      <c r="J69" s="86">
        <f aca="true" ca="1" t="shared" si="2" ref="J69:J76">ROUND((TODAY()-F69)/365,0)</f>
        <v>123</v>
      </c>
    </row>
    <row r="70" spans="1:10" s="18" customFormat="1" ht="19.5" customHeight="1">
      <c r="A70" s="10">
        <v>5</v>
      </c>
      <c r="B70" s="11" t="s">
        <v>246</v>
      </c>
      <c r="C70" s="14" t="s">
        <v>290</v>
      </c>
      <c r="D70" s="23"/>
      <c r="E70" s="14" t="s">
        <v>233</v>
      </c>
      <c r="F70" s="63"/>
      <c r="G70" s="12" t="s">
        <v>59</v>
      </c>
      <c r="H70" s="20"/>
      <c r="I70" s="59" t="s">
        <v>229</v>
      </c>
      <c r="J70" s="86">
        <f ca="1" t="shared" si="2"/>
        <v>123</v>
      </c>
    </row>
    <row r="71" spans="1:10" s="18" customFormat="1" ht="19.5" customHeight="1">
      <c r="A71" s="10">
        <v>6</v>
      </c>
      <c r="B71" s="28" t="s">
        <v>245</v>
      </c>
      <c r="C71" s="29" t="s">
        <v>290</v>
      </c>
      <c r="D71" s="30"/>
      <c r="E71" s="14" t="s">
        <v>233</v>
      </c>
      <c r="F71" s="64"/>
      <c r="G71" s="12" t="s">
        <v>59</v>
      </c>
      <c r="H71" s="20"/>
      <c r="I71" s="59" t="s">
        <v>229</v>
      </c>
      <c r="J71" s="86">
        <f ca="1" t="shared" si="2"/>
        <v>123</v>
      </c>
    </row>
    <row r="72" spans="1:10" s="18" customFormat="1" ht="19.5" customHeight="1">
      <c r="A72" s="10">
        <v>7</v>
      </c>
      <c r="B72" s="11" t="s">
        <v>186</v>
      </c>
      <c r="C72" s="14" t="s">
        <v>291</v>
      </c>
      <c r="D72" s="23"/>
      <c r="E72" s="14" t="s">
        <v>233</v>
      </c>
      <c r="F72" s="63"/>
      <c r="G72" s="12" t="s">
        <v>59</v>
      </c>
      <c r="H72" s="20"/>
      <c r="I72" s="59" t="s">
        <v>229</v>
      </c>
      <c r="J72" s="86">
        <f ca="1" t="shared" si="2"/>
        <v>123</v>
      </c>
    </row>
    <row r="73" spans="1:10" s="18" customFormat="1" ht="19.5" customHeight="1">
      <c r="A73" s="10">
        <v>8</v>
      </c>
      <c r="B73" s="28" t="s">
        <v>247</v>
      </c>
      <c r="C73" s="14" t="s">
        <v>291</v>
      </c>
      <c r="D73" s="30"/>
      <c r="E73" s="14" t="s">
        <v>233</v>
      </c>
      <c r="F73" s="64"/>
      <c r="G73" s="12" t="s">
        <v>59</v>
      </c>
      <c r="H73" s="20"/>
      <c r="I73" s="59" t="s">
        <v>229</v>
      </c>
      <c r="J73" s="86">
        <f ca="1">ROUND((TODAY()-F73)/365,0)</f>
        <v>123</v>
      </c>
    </row>
    <row r="74" spans="1:10" s="18" customFormat="1" ht="19.5" customHeight="1">
      <c r="A74" s="10">
        <v>9</v>
      </c>
      <c r="B74" s="28" t="s">
        <v>248</v>
      </c>
      <c r="C74" s="14" t="s">
        <v>291</v>
      </c>
      <c r="D74" s="30"/>
      <c r="E74" s="14" t="s">
        <v>233</v>
      </c>
      <c r="F74" s="64"/>
      <c r="G74" s="12" t="s">
        <v>59</v>
      </c>
      <c r="H74" s="20"/>
      <c r="I74" s="59" t="s">
        <v>229</v>
      </c>
      <c r="J74" s="86">
        <f ca="1">ROUND((TODAY()-F74)/365,0)</f>
        <v>123</v>
      </c>
    </row>
    <row r="75" spans="1:10" s="18" customFormat="1" ht="19.5" customHeight="1">
      <c r="A75" s="10">
        <v>10</v>
      </c>
      <c r="B75" s="28" t="s">
        <v>286</v>
      </c>
      <c r="C75" s="14" t="s">
        <v>291</v>
      </c>
      <c r="D75" s="30"/>
      <c r="E75" s="14" t="s">
        <v>233</v>
      </c>
      <c r="F75" s="64"/>
      <c r="G75" s="12" t="s">
        <v>57</v>
      </c>
      <c r="H75" s="20"/>
      <c r="I75" s="59" t="s">
        <v>229</v>
      </c>
      <c r="J75" s="86">
        <f ca="1" t="shared" si="2"/>
        <v>123</v>
      </c>
    </row>
    <row r="76" spans="1:10" s="18" customFormat="1" ht="19.5" customHeight="1">
      <c r="A76" s="10">
        <v>11</v>
      </c>
      <c r="B76" s="28"/>
      <c r="C76" s="29"/>
      <c r="D76" s="30"/>
      <c r="E76" s="14"/>
      <c r="F76" s="64"/>
      <c r="G76" s="12"/>
      <c r="H76" s="20"/>
      <c r="I76" s="59" t="s">
        <v>229</v>
      </c>
      <c r="J76" s="86">
        <f ca="1" t="shared" si="2"/>
        <v>123</v>
      </c>
    </row>
    <row r="77" spans="8:15" ht="14.25">
      <c r="H77" s="13"/>
      <c r="I77" s="93"/>
      <c r="J77" s="94"/>
      <c r="K77" s="13"/>
      <c r="L77" s="13"/>
      <c r="M77" s="16"/>
      <c r="N77" s="15"/>
      <c r="O77" s="13"/>
    </row>
    <row r="78" spans="8:15" ht="14.25">
      <c r="H78" s="13"/>
      <c r="I78" s="93"/>
      <c r="J78" s="94"/>
      <c r="K78" s="13"/>
      <c r="L78" s="13"/>
      <c r="M78" s="16"/>
      <c r="N78" s="15"/>
      <c r="O78" s="13"/>
    </row>
    <row r="79" spans="8:15" ht="14.25">
      <c r="H79" s="13"/>
      <c r="I79" s="93"/>
      <c r="J79" s="94"/>
      <c r="K79" s="13"/>
      <c r="L79" s="13"/>
      <c r="M79" s="16"/>
      <c r="N79" s="15"/>
      <c r="O79" s="13"/>
    </row>
    <row r="80" spans="8:15" ht="14.25">
      <c r="H80" s="13"/>
      <c r="I80" s="93"/>
      <c r="J80" s="94"/>
      <c r="K80" s="13"/>
      <c r="L80" s="13"/>
      <c r="M80" s="16"/>
      <c r="N80" s="15"/>
      <c r="O80" s="13"/>
    </row>
    <row r="81" spans="8:15" ht="14.25">
      <c r="H81" s="13"/>
      <c r="I81" s="93"/>
      <c r="J81" s="94"/>
      <c r="K81" s="13"/>
      <c r="L81" s="13"/>
      <c r="M81" s="16"/>
      <c r="N81" s="15"/>
      <c r="O81" s="13"/>
    </row>
    <row r="82" spans="8:15" ht="14.25">
      <c r="H82" s="13"/>
      <c r="I82" s="93"/>
      <c r="J82" s="94"/>
      <c r="K82" s="13"/>
      <c r="L82" s="13"/>
      <c r="M82" s="16"/>
      <c r="N82" s="15"/>
      <c r="O82" s="13"/>
    </row>
    <row r="83" spans="8:15" ht="14.25">
      <c r="H83" s="13"/>
      <c r="I83" s="93"/>
      <c r="J83" s="94"/>
      <c r="K83" s="13"/>
      <c r="L83" s="13"/>
      <c r="M83" s="16"/>
      <c r="N83" s="15"/>
      <c r="O83" s="13"/>
    </row>
    <row r="84" spans="8:15" ht="14.25">
      <c r="H84" s="13"/>
      <c r="I84" s="93"/>
      <c r="J84" s="94"/>
      <c r="K84" s="13"/>
      <c r="L84" s="13"/>
      <c r="M84" s="16"/>
      <c r="N84" s="15"/>
      <c r="O84" s="13"/>
    </row>
    <row r="85" spans="1:15" ht="12.75">
      <c r="A85"/>
      <c r="C85"/>
      <c r="D85"/>
      <c r="F85"/>
      <c r="H85" s="13"/>
      <c r="I85" s="93"/>
      <c r="J85" s="94"/>
      <c r="K85" s="13"/>
      <c r="L85" s="13"/>
      <c r="M85" s="16"/>
      <c r="N85" s="15"/>
      <c r="O85" s="13"/>
    </row>
    <row r="86" spans="1:15" ht="12.75">
      <c r="A86"/>
      <c r="C86"/>
      <c r="D86"/>
      <c r="F86"/>
      <c r="H86" s="13"/>
      <c r="I86" s="93"/>
      <c r="J86" s="94"/>
      <c r="K86" s="13"/>
      <c r="L86" s="13"/>
      <c r="M86" s="16"/>
      <c r="N86" s="15"/>
      <c r="O86" s="13"/>
    </row>
    <row r="87" spans="1:15" ht="12.75">
      <c r="A87"/>
      <c r="C87"/>
      <c r="D87"/>
      <c r="F87"/>
      <c r="H87" s="13"/>
      <c r="I87" s="93"/>
      <c r="J87" s="94"/>
      <c r="K87" s="13"/>
      <c r="L87" s="13"/>
      <c r="M87" s="16"/>
      <c r="N87" s="15"/>
      <c r="O87" s="13"/>
    </row>
    <row r="88" spans="1:15" ht="12.75">
      <c r="A88"/>
      <c r="C88"/>
      <c r="D88"/>
      <c r="F88"/>
      <c r="H88" s="13"/>
      <c r="I88" s="93"/>
      <c r="J88" s="94"/>
      <c r="K88" s="13"/>
      <c r="L88" s="13"/>
      <c r="M88" s="16"/>
      <c r="N88" s="15"/>
      <c r="O88" s="13"/>
    </row>
    <row r="89" spans="1:15" ht="12.75">
      <c r="A89"/>
      <c r="C89"/>
      <c r="D89"/>
      <c r="F89"/>
      <c r="H89" s="13"/>
      <c r="I89" s="93"/>
      <c r="J89" s="94"/>
      <c r="K89" s="13"/>
      <c r="L89" s="13"/>
      <c r="M89" s="16"/>
      <c r="N89" s="15"/>
      <c r="O89" s="13"/>
    </row>
  </sheetData>
  <sheetProtection/>
  <autoFilter ref="A8:J36"/>
  <mergeCells count="14">
    <mergeCell ref="B53:C53"/>
    <mergeCell ref="D53:E53"/>
    <mergeCell ref="F53:G53"/>
    <mergeCell ref="E62:G62"/>
    <mergeCell ref="A10:I10"/>
    <mergeCell ref="B38:C38"/>
    <mergeCell ref="D38:E38"/>
    <mergeCell ref="A6:H6"/>
    <mergeCell ref="A1:C1"/>
    <mergeCell ref="D1:H1"/>
    <mergeCell ref="A2:C2"/>
    <mergeCell ref="D2:H2"/>
    <mergeCell ref="A3:C3"/>
    <mergeCell ref="A5:H5"/>
  </mergeCells>
  <printOptions/>
  <pageMargins left="0.25" right="0.25" top="0.25" bottom="0.25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7 Pro</cp:lastModifiedBy>
  <cp:lastPrinted>2019-10-29T03:29:05Z</cp:lastPrinted>
  <dcterms:created xsi:type="dcterms:W3CDTF">2014-05-09T09:18:39Z</dcterms:created>
  <dcterms:modified xsi:type="dcterms:W3CDTF">2022-09-24T06:23:56Z</dcterms:modified>
  <cp:category/>
  <cp:version/>
  <cp:contentType/>
  <cp:contentStatus/>
</cp:coreProperties>
</file>