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firstSheet="4" activeTab="7"/>
  </bookViews>
  <sheets>
    <sheet name="BGH" sheetId="1" r:id="rId1"/>
    <sheet name="TRUONG, PHO DON VI " sheetId="2" r:id="rId2"/>
    <sheet name="GVMN" sheetId="3" r:id="rId3"/>
    <sheet name="NV PHUC VU" sheetId="4" r:id="rId4"/>
    <sheet name="CBQL CO CDGV" sheetId="5" r:id="rId5"/>
    <sheet name="GIANG VIEN" sheetId="6" r:id="rId6"/>
    <sheet name="GIANG VIEN TOAN TRUONG" sheetId="7" r:id="rId7"/>
    <sheet name="TONG TOAN TRUONG" sheetId="8" r:id="rId8"/>
  </sheets>
  <definedNames>
    <definedName name="_xlnm._FilterDatabase" localSheetId="0" hidden="1">'BGH'!$A$8:$J$11</definedName>
    <definedName name="_xlnm._FilterDatabase" localSheetId="4" hidden="1">'CBQL CO CDGV'!$A$8:$J$39</definedName>
    <definedName name="_xlnm._FilterDatabase" localSheetId="2" hidden="1">'GVMN'!$A$8:$J$36</definedName>
    <definedName name="_xlnm._FilterDatabase" localSheetId="5" hidden="1">'GIANG VIEN'!$A$8:$J$64</definedName>
    <definedName name="_xlnm._FilterDatabase" localSheetId="6" hidden="1">'GIANG VIEN TOAN TRUONG'!$A$8:$J$93</definedName>
    <definedName name="_xlnm._FilterDatabase" localSheetId="3" hidden="1">'NV PHUC VU'!$A$8:$J$98</definedName>
    <definedName name="_xlnm._FilterDatabase" localSheetId="7" hidden="1">'TONG TOAN TRUONG'!$A$8:$J$206</definedName>
    <definedName name="_xlnm._FilterDatabase" localSheetId="1" hidden="1">'TRUONG, PHO DON VI '!$A$8:$J$37</definedName>
    <definedName name="_xlfn.COUNTIFS" hidden="1">#NAME?</definedName>
    <definedName name="_xlnm.Print_Titles" localSheetId="0">'BGH'!$8:$8</definedName>
    <definedName name="_xlnm.Print_Titles" localSheetId="4">'CBQL CO CDGV'!$8:$8</definedName>
    <definedName name="_xlnm.Print_Titles" localSheetId="2">'GVMN'!$8:$8</definedName>
    <definedName name="_xlnm.Print_Titles" localSheetId="5">'GIANG VIEN'!$8:$8</definedName>
    <definedName name="_xlnm.Print_Titles" localSheetId="6">'GIANG VIEN TOAN TRUONG'!$8:$8</definedName>
    <definedName name="_xlnm.Print_Titles" localSheetId="3">'NV PHUC VU'!$8:$8</definedName>
    <definedName name="_xlnm.Print_Titles" localSheetId="7">'TONG TOAN TRUONG'!$8:$8</definedName>
    <definedName name="_xlnm.Print_Titles" localSheetId="1">'TRUONG, PHO DON VI '!$8:$8</definedName>
  </definedNames>
  <calcPr fullCalcOnLoad="1"/>
</workbook>
</file>

<file path=xl/comments6.xml><?xml version="1.0" encoding="utf-8"?>
<comments xmlns="http://schemas.openxmlformats.org/spreadsheetml/2006/main">
  <authors>
    <author>xp</author>
  </authors>
  <commentList>
    <comment ref="C35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chuyển ngạch giảng viên tháng 08/2016</t>
        </r>
      </text>
    </comment>
    <comment ref="C39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chuyển ngạch giảng viên tháng 08/2016</t>
        </r>
      </text>
    </comment>
  </commentList>
</comments>
</file>

<file path=xl/comments7.xml><?xml version="1.0" encoding="utf-8"?>
<comments xmlns="http://schemas.openxmlformats.org/spreadsheetml/2006/main">
  <authors>
    <author>xp</author>
  </authors>
  <commentList>
    <comment ref="C52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chuyển ngạch giảng viên tháng 08/2016</t>
        </r>
      </text>
    </comment>
    <comment ref="C56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chuyển ngạch giảng viên tháng 08/2016</t>
        </r>
      </text>
    </comment>
  </commentList>
</comments>
</file>

<file path=xl/comments8.xml><?xml version="1.0" encoding="utf-8"?>
<comments xmlns="http://schemas.openxmlformats.org/spreadsheetml/2006/main">
  <authors>
    <author>xp</author>
  </authors>
  <commentList>
    <comment ref="C63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chuyển ngạch giảng viên tháng 08/2016</t>
        </r>
      </text>
    </comment>
    <comment ref="C59" authorId="0">
      <text>
        <r>
          <rPr>
            <b/>
            <sz val="9"/>
            <rFont val="Tahoma"/>
            <family val="2"/>
          </rPr>
          <t>xp:</t>
        </r>
        <r>
          <rPr>
            <sz val="9"/>
            <rFont val="Tahoma"/>
            <family val="2"/>
          </rPr>
          <t xml:space="preserve">
chuyển ngạch giảng viên tháng 08/2016</t>
        </r>
      </text>
    </comment>
  </commentList>
</comments>
</file>

<file path=xl/sharedStrings.xml><?xml version="1.0" encoding="utf-8"?>
<sst xmlns="http://schemas.openxmlformats.org/spreadsheetml/2006/main" count="3145" uniqueCount="291">
  <si>
    <t>Phó Hiệu trưởng</t>
  </si>
  <si>
    <t>Nguyễn Nguyên Bình</t>
  </si>
  <si>
    <t>Nguyễn Qúy Hòa</t>
  </si>
  <si>
    <t>Trưởng ban</t>
  </si>
  <si>
    <t>Trần Tuấn Anh</t>
  </si>
  <si>
    <t>Nguyễn Đình Tình</t>
  </si>
  <si>
    <t>Nguyễn Thị Thanh Tâm</t>
  </si>
  <si>
    <t>Nguyễn Xuân Trình</t>
  </si>
  <si>
    <t>Diệp Thị Mai Hà</t>
  </si>
  <si>
    <t>Nguyễn Anh Tuấn</t>
  </si>
  <si>
    <t>Chu Công Chấn</t>
  </si>
  <si>
    <t>Phạm Phước Mạnh</t>
  </si>
  <si>
    <t>Trưởng khoa</t>
  </si>
  <si>
    <t>Phùng Duy Hoàng Yến</t>
  </si>
  <si>
    <t>Đoàn Thị Phương Lan</t>
  </si>
  <si>
    <t>Đỗ Đình Nghĩa</t>
  </si>
  <si>
    <t>Trịnh Thị Kim Ngọc</t>
  </si>
  <si>
    <t>Phan Thị Thủy</t>
  </si>
  <si>
    <t>Lê Thị Thanh Nga</t>
  </si>
  <si>
    <t>Phan Thị Minh Hà</t>
  </si>
  <si>
    <t>Trần Thanh Giang</t>
  </si>
  <si>
    <t>Hà Cao Thị Hồng Thu</t>
  </si>
  <si>
    <t>Võ Thị Lưu Luyến</t>
  </si>
  <si>
    <t>Lê Thị Hằng</t>
  </si>
  <si>
    <t>Lê Thị Tâm</t>
  </si>
  <si>
    <t>Hà Thị Túc</t>
  </si>
  <si>
    <t>Võ Đình Vũ</t>
  </si>
  <si>
    <t>Nguyễn Thị Phương Trâm</t>
  </si>
  <si>
    <t>Nguyễn Thúy Nga My</t>
  </si>
  <si>
    <t>Bùi Thị Việt</t>
  </si>
  <si>
    <t>Trưởng phòng</t>
  </si>
  <si>
    <t>Nguyễn Đăng Anh Thư</t>
  </si>
  <si>
    <t>Lê Thanh Phong</t>
  </si>
  <si>
    <t>Võ Hồng Như</t>
  </si>
  <si>
    <t>Tổ trưởng</t>
  </si>
  <si>
    <t>Phạm Thu Hương</t>
  </si>
  <si>
    <t>Nguyễn Thị Thu Lương</t>
  </si>
  <si>
    <t>Nguyễn Thị Thanh Cảnh</t>
  </si>
  <si>
    <t>Phạm Thị Lệ Xuân</t>
  </si>
  <si>
    <t>Trần Văn Hạnh</t>
  </si>
  <si>
    <t>Nguyễn Thị Nga</t>
  </si>
  <si>
    <t>BỘ GIÁO DỤC VÀ ĐÀO TẠO</t>
  </si>
  <si>
    <t xml:space="preserve">CỘNG HÒA XÃ HỘI CHỦ NGHĨA VIỆT NAM </t>
  </si>
  <si>
    <t xml:space="preserve">TRƯỜNG CAO ĐẲNG SƯ PHẠM </t>
  </si>
  <si>
    <t xml:space="preserve"> Độc lập - Tự do - Hạnh phúc </t>
  </si>
  <si>
    <t>TRUNG ƯƠNG TP. HỒ CHÍ MINH</t>
  </si>
  <si>
    <t>TT</t>
  </si>
  <si>
    <t>HỌ VÀ TÊN</t>
  </si>
  <si>
    <t>CHỨC DANH</t>
  </si>
  <si>
    <t>HỌC VỊ</t>
  </si>
  <si>
    <t>KÍ TÊN</t>
  </si>
  <si>
    <t>GHI CHÚ</t>
  </si>
  <si>
    <t>BAN GIÁM HIỆU</t>
  </si>
  <si>
    <t>GVC</t>
  </si>
  <si>
    <t>PGS.TS</t>
  </si>
  <si>
    <t>Nam</t>
  </si>
  <si>
    <t>TS</t>
  </si>
  <si>
    <t>Nữ</t>
  </si>
  <si>
    <t>GV</t>
  </si>
  <si>
    <t>ThS</t>
  </si>
  <si>
    <t>KHOA ÂM NHẠC</t>
  </si>
  <si>
    <t>CN</t>
  </si>
  <si>
    <t>Hà Thị Hương Lan</t>
  </si>
  <si>
    <t>Đặng Anh Thanh</t>
  </si>
  <si>
    <t>Vũ Cát Mộc Linh</t>
  </si>
  <si>
    <t>Nguyễn Mạnh Cường</t>
  </si>
  <si>
    <t>CH</t>
  </si>
  <si>
    <t>Huỳnh Phan Oanh</t>
  </si>
  <si>
    <t>Trịnh Thị Gia Hương</t>
  </si>
  <si>
    <t>Giáo vụ Khoa</t>
  </si>
  <si>
    <t>CĐ</t>
  </si>
  <si>
    <t>KHOA MỸ THUẬT</t>
  </si>
  <si>
    <t>Phó trưởng khoa</t>
  </si>
  <si>
    <t>Dương Hiển Chinh</t>
  </si>
  <si>
    <t>Lưu Hoàng Long</t>
  </si>
  <si>
    <t>Võ Vân Anh</t>
  </si>
  <si>
    <t>Lê Thị Liên Thanh</t>
  </si>
  <si>
    <t>KHOA GIÁO DỤC ĐẶC BIỆT</t>
  </si>
  <si>
    <t>Phạm Thị Loan</t>
  </si>
  <si>
    <t>Trần Thanh Toàn</t>
  </si>
  <si>
    <t>Nguyễn Duy Tâm</t>
  </si>
  <si>
    <t>Nông Ngọc Dương</t>
  </si>
  <si>
    <t>Nguyễn Bảo</t>
  </si>
  <si>
    <t>KHOA GIÁO DỤC MẦM NON</t>
  </si>
  <si>
    <t>Trương Thị Mỹ Chi</t>
  </si>
  <si>
    <t>Vũ Thị Lụa</t>
  </si>
  <si>
    <t>NCS</t>
  </si>
  <si>
    <t>Trần Thị Hồng Sương</t>
  </si>
  <si>
    <t>Phạm Thảo Thùy Trân</t>
  </si>
  <si>
    <t>Nguyễn Thị Yến Linh</t>
  </si>
  <si>
    <t>Phạm Thị Nguyên Chi</t>
  </si>
  <si>
    <t>Hồ Thị Tường Vân</t>
  </si>
  <si>
    <t>Nguyễn Thị Thanh Trúc</t>
  </si>
  <si>
    <t>Hoàng Thị Thu Thảo</t>
  </si>
  <si>
    <t>Nguyễn Thị Hương Giang</t>
  </si>
  <si>
    <t>Nguyễn Thị Mỹ Hà</t>
  </si>
  <si>
    <t>Mạc Thùy Linh</t>
  </si>
  <si>
    <t>Vương Thị Cẩm Vân</t>
  </si>
  <si>
    <t>KHOA GIÁO DỤC CHÍNH TRỊ</t>
  </si>
  <si>
    <t>Vũ Thị Hằng</t>
  </si>
  <si>
    <t>Tô Thị Tuyết</t>
  </si>
  <si>
    <t>KHOA TIẾNG ANH</t>
  </si>
  <si>
    <t>Đỗ Hữu Hiệu</t>
  </si>
  <si>
    <t>Phạm Ngọc Thùy Dương</t>
  </si>
  <si>
    <t>Nguyễn Thị Ngọc Mẫn</t>
  </si>
  <si>
    <t>Huỳnh Thị Hoàng</t>
  </si>
  <si>
    <t>TC</t>
  </si>
  <si>
    <t>KHOA CƠ BẢN</t>
  </si>
  <si>
    <t>Đỗ Hoàng Hiếu</t>
  </si>
  <si>
    <t>Vũ Kim Ngọc</t>
  </si>
  <si>
    <t>Nguyễn Xuân Hùng</t>
  </si>
  <si>
    <t>Nguyễn Thị Hiền</t>
  </si>
  <si>
    <t>Tô Nhi A</t>
  </si>
  <si>
    <t>Trần Thị Mỹ Hạnh</t>
  </si>
  <si>
    <t>Nguyễn Trà Lưu</t>
  </si>
  <si>
    <t>Tô Thị Thân Chấn</t>
  </si>
  <si>
    <t>KHOA DINH DƯỠNG CỘNG ĐỒNG</t>
  </si>
  <si>
    <t>Lê Thị Ánh Tuyết</t>
  </si>
  <si>
    <t>Nguyễn Thị Diệu Huyền</t>
  </si>
  <si>
    <t>PHÒNG TỔ CHỨC HÀNH CHÍNH</t>
  </si>
  <si>
    <t>Trưởng Phòng</t>
  </si>
  <si>
    <t>P. Trưởng Phòng</t>
  </si>
  <si>
    <t>Trần Thị Ngọc Trang</t>
  </si>
  <si>
    <t>Đào Xuân Phong</t>
  </si>
  <si>
    <t>Nguyễn Thúy Phượng</t>
  </si>
  <si>
    <t>Nguyễn Văn Dụ</t>
  </si>
  <si>
    <t>PHÒNG ĐÀO TẠO</t>
  </si>
  <si>
    <t>Nguyễn Thị Thuận</t>
  </si>
  <si>
    <t>Ngô Võ Linh Nguyện</t>
  </si>
  <si>
    <t>Vương Chí Cao</t>
  </si>
  <si>
    <t>Ngô Nhật Vũ</t>
  </si>
  <si>
    <t>PHÒNG CÔNG TÁC CHÍNH TRỊ - HỌC SINH, SINH VIÊN</t>
  </si>
  <si>
    <t>Nguyễn Thị Như Trúc</t>
  </si>
  <si>
    <t>Dương Thị Trang</t>
  </si>
  <si>
    <t>PHÒNG QUẢN LÍ KHOA HỌC VÀ HỢP TÁC QUỐC TẾ</t>
  </si>
  <si>
    <t>Trần Thị Thanh Hương</t>
  </si>
  <si>
    <t>Cao Thị Hồng Nhung</t>
  </si>
  <si>
    <t>Nguyễn Thị Hằng</t>
  </si>
  <si>
    <t>PHÒNG KẾ HOẠCH - TÀI CHÍNH</t>
  </si>
  <si>
    <t>Nguyễn Thị Yến Liên</t>
  </si>
  <si>
    <t>Nguyễn Thị Thanh Lan</t>
  </si>
  <si>
    <t>PHÒNG QUẢN TRỊ - THIẾT BỊ</t>
  </si>
  <si>
    <t>Phạm Hữu Lý</t>
  </si>
  <si>
    <t>Hồ Bá Đài</t>
  </si>
  <si>
    <t>Lê Hoàng Phong</t>
  </si>
  <si>
    <t>Bùi Gia Đại</t>
  </si>
  <si>
    <t>Phạm Thị Hồng</t>
  </si>
  <si>
    <t>Nguyễn Thế Cường</t>
  </si>
  <si>
    <t>Trịnh Thu Thúy</t>
  </si>
  <si>
    <t>PHÒNG THANH TRA - PHÁP CHẾ</t>
  </si>
  <si>
    <t>Võ Thị Tường Vy</t>
  </si>
  <si>
    <t>VĂN PHÒNG ĐOÀN THANH NIÊN - HỘI SINH VIÊN</t>
  </si>
  <si>
    <t>Nguyễn Thạnh Lợi</t>
  </si>
  <si>
    <t>Lê Thị Hoàng Diễm</t>
  </si>
  <si>
    <t>Nguyễn Thanh Thảo</t>
  </si>
  <si>
    <t>Nguyễn Thị Kim Thanh</t>
  </si>
  <si>
    <t>TRUNG TÂM BỒI DƯỠNG KHOA HỌC GIÁO DỤC</t>
  </si>
  <si>
    <t>Nguyễn Anh Thi</t>
  </si>
  <si>
    <t>Nguyễn Phương Thảo</t>
  </si>
  <si>
    <t>PHÒNG KHẢO THÍ VÀ ĐẢM BẢO CHẤT LƯỢNG GIÁO DỤC</t>
  </si>
  <si>
    <t>Nguyễn Thị Hoa</t>
  </si>
  <si>
    <t>Trần Trúc Quỳnh</t>
  </si>
  <si>
    <t>Huỳnh Chí Lai</t>
  </si>
  <si>
    <t>Đinh Văn Thạch</t>
  </si>
  <si>
    <t>BAN QUẢN LÍ CƠ SỞ 2</t>
  </si>
  <si>
    <t>Nguyễn Trung Hâu</t>
  </si>
  <si>
    <t>Trần Thị Thu Xuân</t>
  </si>
  <si>
    <t>Nguyễn Bá Dũng</t>
  </si>
  <si>
    <t>Nguyễn Thị Minh</t>
  </si>
  <si>
    <t>TRƯỜNG MẦM NON THỰC HÀNH</t>
  </si>
  <si>
    <t>GVMN</t>
  </si>
  <si>
    <t>Cao Thị Trúc Duyên</t>
  </si>
  <si>
    <t>Kế toán</t>
  </si>
  <si>
    <t>Hoàng Thị Đào Tiên</t>
  </si>
  <si>
    <t>Võ Thế Lan Anh</t>
  </si>
  <si>
    <t>Trần Phương Trà</t>
  </si>
  <si>
    <t>Nguyễn Thị Minh Thủy</t>
  </si>
  <si>
    <t>Tài vụ</t>
  </si>
  <si>
    <t>Mai Thị Hiển</t>
  </si>
  <si>
    <t>Đinh Thị Dung</t>
  </si>
  <si>
    <t>Nguyễn Thị Ngọc  Nhung</t>
  </si>
  <si>
    <t>Trần Thị Mến</t>
  </si>
  <si>
    <t>Nguyễn Thị Ý Nhiên</t>
  </si>
  <si>
    <t>Trần Thị Thùy Trang</t>
  </si>
  <si>
    <t>Phùng Thị  Thoáng</t>
  </si>
  <si>
    <t>Tiết Thị Huỳnh</t>
  </si>
  <si>
    <t>Phạm Quỳnh Trinh</t>
  </si>
  <si>
    <t>Lương Huyền Thảo Trân</t>
  </si>
  <si>
    <t>Nguyễn Huyền Trang</t>
  </si>
  <si>
    <t>phục vụ</t>
  </si>
  <si>
    <t>Trần Thị Ngọc Dung</t>
  </si>
  <si>
    <t>Bếp</t>
  </si>
  <si>
    <t>Nguyễn Thị Thục Đoan</t>
  </si>
  <si>
    <t>Ngô Thị Thanh Thúy</t>
  </si>
  <si>
    <t>Phục vụ</t>
  </si>
  <si>
    <t>Nguyễn Thị Trúc Linh</t>
  </si>
  <si>
    <t>Tổng</t>
  </si>
  <si>
    <t>THƯ VIỆN</t>
  </si>
  <si>
    <t>Nguyễn Thị Nhật Thi</t>
  </si>
  <si>
    <t>La Hoàng Dũng</t>
  </si>
  <si>
    <t>Nguyễn Thị Phương Anh</t>
  </si>
  <si>
    <t>Nguyễn Thị Lan</t>
  </si>
  <si>
    <t>VT</t>
  </si>
  <si>
    <t>Nguyễn Thị Tấn</t>
  </si>
  <si>
    <t>Đỗ Xuân Hưng</t>
  </si>
  <si>
    <t>Trịnh Ánh Nguyệt</t>
  </si>
  <si>
    <t>Nguyễn Hoàng Cúc</t>
  </si>
  <si>
    <t>Đậu Thị Thanh</t>
  </si>
  <si>
    <t>BC</t>
  </si>
  <si>
    <t>HĐCTH</t>
  </si>
  <si>
    <t>Đinh Thị Tố Lan</t>
  </si>
  <si>
    <t>Huỳnh Thị Ngân</t>
  </si>
  <si>
    <t>Lê Việt Anh</t>
  </si>
  <si>
    <t>PT</t>
  </si>
  <si>
    <t>Nguyễn Thị Thanh Hà</t>
  </si>
  <si>
    <t>HĐNĐ68</t>
  </si>
  <si>
    <t>HĐKXĐTH</t>
  </si>
  <si>
    <t>GiỚI TÍNH</t>
  </si>
  <si>
    <t>Huỳnh Sương</t>
  </si>
  <si>
    <t>Nguyễn Thị Hồng Nhung</t>
  </si>
  <si>
    <t>Phạm Quỳnh Anh</t>
  </si>
  <si>
    <t>Trần Thị Tâm</t>
  </si>
  <si>
    <t>Nguyễn Văn Phan</t>
  </si>
  <si>
    <t>Đào Thị Thủy</t>
  </si>
  <si>
    <t>Nguyễn Thị Mỹ Linh</t>
  </si>
  <si>
    <t>ĐƠN VỊ</t>
  </si>
  <si>
    <t>Trương Thị Huyền Chi</t>
  </si>
  <si>
    <t>Lê Thị Mai</t>
  </si>
  <si>
    <t>NĂM SINH</t>
  </si>
  <si>
    <t>Đỗ Nguyễn Đăng Khoa</t>
  </si>
  <si>
    <t>TT REACH</t>
  </si>
  <si>
    <t>Từ 55 đến 60 tuổi</t>
  </si>
  <si>
    <t>Từ 50 đến 54 tuổi</t>
  </si>
  <si>
    <t>Từ 45 đến 49 tuổi</t>
  </si>
  <si>
    <t>Từ 40 đến 44 tuổi</t>
  </si>
  <si>
    <t>Từ 35 đến 39 tuổi</t>
  </si>
  <si>
    <t>Từ 30 đến 34 tuổi</t>
  </si>
  <si>
    <t>Từ 20 đến 29 tuổi</t>
  </si>
  <si>
    <t>TỔNG</t>
  </si>
  <si>
    <t>ĐỘ TUỔI TOÀN TRƯỜNG</t>
  </si>
  <si>
    <t>ĐỘ TUỔI NỮ</t>
  </si>
  <si>
    <t>ĐỘ TUỔI NAM</t>
  </si>
  <si>
    <t>TUỔI ĐỜI</t>
  </si>
  <si>
    <t>Nguyễn Thị Ngọc Thương</t>
  </si>
  <si>
    <t>Nguyễn Thị Lan Hương</t>
  </si>
  <si>
    <t>HỌC VỊ TOÀN TRƯỜNG</t>
  </si>
  <si>
    <t>HỌC VỊ GVC, GV</t>
  </si>
  <si>
    <t>Đi học NN T8/2017</t>
  </si>
  <si>
    <t>Nguyễn Trần Tố Uyên</t>
  </si>
  <si>
    <t>Nguyễn Thị Trúc Nhanh</t>
  </si>
  <si>
    <t>Nguyễn Thái Hòa An</t>
  </si>
  <si>
    <t>Võ Hạ Yến</t>
  </si>
  <si>
    <t>Nguyễn Anh Thư</t>
  </si>
  <si>
    <t>Lê Thị Diệu Hằng</t>
  </si>
  <si>
    <t>Trần Thị Diễm My</t>
  </si>
  <si>
    <t>Nguyễn Thị Xuân Anh</t>
  </si>
  <si>
    <t>Đinh Văn Mãi</t>
  </si>
  <si>
    <t>Bùi Anh Tôn</t>
  </si>
  <si>
    <t>Bí thư</t>
  </si>
  <si>
    <t>Huỳnh Thị Tuyết Nga</t>
  </si>
  <si>
    <t>Hoàng Đình Nhu</t>
  </si>
  <si>
    <t>TCHC</t>
  </si>
  <si>
    <t>KHTC</t>
  </si>
  <si>
    <t>CTSV</t>
  </si>
  <si>
    <t>QTTB</t>
  </si>
  <si>
    <t>CS2</t>
  </si>
  <si>
    <t xml:space="preserve">HỢP ĐỒNG KHOÁN ViỆC </t>
  </si>
  <si>
    <t>Hồ Ngọc Thanh Phúc</t>
  </si>
  <si>
    <t>Lê Đặng Quốc Thái</t>
  </si>
  <si>
    <t>Đỗ Thị Như Quỳnh</t>
  </si>
  <si>
    <t>Nguyễn Thị Trang</t>
  </si>
  <si>
    <t>P. Trưởng ban</t>
  </si>
  <si>
    <t>Phó Bí thư</t>
  </si>
  <si>
    <t>P. Trưởng phòng</t>
  </si>
  <si>
    <t>Trưởng Thư viện</t>
  </si>
  <si>
    <t>Phó HT MNTH</t>
  </si>
  <si>
    <t>Hiệu trưởng MNTH</t>
  </si>
  <si>
    <t>Nguyễn Thụy Thủy Tiên</t>
  </si>
  <si>
    <t>Hứa Thị Lan Anh</t>
  </si>
  <si>
    <t>Hồ Nguyễn Xuân Trang</t>
  </si>
  <si>
    <t>Nguyễn Minh Hùng</t>
  </si>
  <si>
    <t>Nguyễn Minh Ngon</t>
  </si>
  <si>
    <t>11/08/1966</t>
  </si>
  <si>
    <t>09/11/1967</t>
  </si>
  <si>
    <t>DANH SÁCH CÁN BỘ VIÊN CHỨC TÍNH ĐẾN THÁNG 08/2020</t>
  </si>
  <si>
    <t>DANH SÁCH TRƯỞNG, PHÓ ĐƠN VỊ</t>
  </si>
  <si>
    <t>DANH SÁCH CÁN BỘ VIÊN CHỨC TÍNH ĐẾN THÁNG 10/2020</t>
  </si>
  <si>
    <t>DANH SÁCH GIẢNG VIÊN TÍNH ĐẾN THÁNG 10/2020</t>
  </si>
  <si>
    <t>DANH SÁCH CÁN BỘ QUẢN LÝ TỪ TT BỘ MÔN TRỞ LÊN CÓ CHỨC DANH GIẢNG VIÊN TÍNH ĐẾN THÁNG 10/2020</t>
  </si>
  <si>
    <t>DANH SÁCH GIÁO VIÊN MẦM NON TÍNH ĐẾN THÁNG 10/2020</t>
  </si>
  <si>
    <t>DANH SÁCH NHÂN VIÊN PHỤC VỤ TÍNH ĐẾN THÁNG 10/2020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</si>
</sst>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mmm\-yyyy"/>
    <numFmt numFmtId="189" formatCode="0.000"/>
    <numFmt numFmtId="190" formatCode="0.0000"/>
    <numFmt numFmtId="191" formatCode="0.0"/>
    <numFmt numFmtId="192" formatCode="[$-409]dddd\,\ mmmm\ dd\,\ yyyy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sz val="13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3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2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6" fillId="0" borderId="10" xfId="0" applyFont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41" fillId="2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89" fontId="26" fillId="0" borderId="10" xfId="0" applyNumberFormat="1" applyFont="1" applyBorder="1" applyAlignment="1" quotePrefix="1">
      <alignment horizontal="left" wrapText="1" inden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4" fontId="26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189" fontId="26" fillId="0" borderId="0" xfId="0" applyNumberFormat="1" applyFont="1" applyBorder="1" applyAlignment="1" quotePrefix="1">
      <alignment horizontal="left" wrapText="1" indent="1"/>
    </xf>
    <xf numFmtId="0" fontId="34" fillId="0" borderId="0" xfId="0" applyFont="1" applyAlignment="1">
      <alignment horizontal="left"/>
    </xf>
    <xf numFmtId="14" fontId="34" fillId="0" borderId="0" xfId="0" applyNumberFormat="1" applyFont="1" applyAlignment="1">
      <alignment/>
    </xf>
    <xf numFmtId="0" fontId="34" fillId="24" borderId="10" xfId="0" applyFont="1" applyFill="1" applyBorder="1" applyAlignment="1">
      <alignment horizontal="center"/>
    </xf>
    <xf numFmtId="0" fontId="34" fillId="24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25" borderId="10" xfId="0" applyFont="1" applyFill="1" applyBorder="1" applyAlignment="1">
      <alignment horizontal="center"/>
    </xf>
    <xf numFmtId="0" fontId="35" fillId="26" borderId="10" xfId="0" applyFont="1" applyFill="1" applyBorder="1" applyAlignment="1">
      <alignment/>
    </xf>
    <xf numFmtId="0" fontId="34" fillId="27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0" xfId="0" applyFont="1" applyFill="1" applyBorder="1" applyAlignment="1">
      <alignment/>
    </xf>
    <xf numFmtId="0" fontId="35" fillId="26" borderId="10" xfId="0" applyFont="1" applyFill="1" applyBorder="1" applyAlignment="1">
      <alignment/>
    </xf>
    <xf numFmtId="0" fontId="41" fillId="20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/>
    </xf>
    <xf numFmtId="1" fontId="34" fillId="28" borderId="10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1" fontId="35" fillId="26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189" fontId="26" fillId="26" borderId="10" xfId="0" applyNumberFormat="1" applyFont="1" applyFill="1" applyBorder="1" applyAlignment="1">
      <alignment horizontal="left" wrapText="1" indent="1"/>
    </xf>
    <xf numFmtId="14" fontId="26" fillId="0" borderId="0" xfId="0" applyNumberFormat="1" applyFont="1" applyAlignment="1">
      <alignment/>
    </xf>
    <xf numFmtId="14" fontId="42" fillId="20" borderId="10" xfId="0" applyNumberFormat="1" applyFont="1" applyFill="1" applyBorder="1" applyAlignment="1">
      <alignment horizontal="center" vertical="center" wrapText="1"/>
    </xf>
    <xf numFmtId="0" fontId="42" fillId="20" borderId="10" xfId="0" applyFont="1" applyFill="1" applyBorder="1" applyAlignment="1">
      <alignment horizontal="center" wrapText="1"/>
    </xf>
    <xf numFmtId="14" fontId="26" fillId="0" borderId="10" xfId="0" applyNumberFormat="1" applyFont="1" applyFill="1" applyBorder="1" applyAlignment="1">
      <alignment horizontal="left" vertical="center" wrapText="1"/>
    </xf>
    <xf numFmtId="14" fontId="26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2" fillId="26" borderId="0" xfId="0" applyNumberFormat="1" applyFont="1" applyFill="1" applyAlignment="1">
      <alignment horizontal="center"/>
    </xf>
    <xf numFmtId="1" fontId="22" fillId="26" borderId="0" xfId="0" applyNumberFormat="1" applyFont="1" applyFill="1" applyAlignment="1">
      <alignment vertical="center"/>
    </xf>
    <xf numFmtId="0" fontId="24" fillId="26" borderId="0" xfId="0" applyNumberFormat="1" applyFont="1" applyFill="1" applyAlignment="1">
      <alignment horizontal="center" vertical="center"/>
    </xf>
    <xf numFmtId="1" fontId="24" fillId="26" borderId="0" xfId="0" applyNumberFormat="1" applyFont="1" applyFill="1" applyAlignment="1">
      <alignment horizontal="center" vertical="center"/>
    </xf>
    <xf numFmtId="0" fontId="21" fillId="26" borderId="0" xfId="0" applyNumberFormat="1" applyFont="1" applyFill="1" applyAlignment="1">
      <alignment/>
    </xf>
    <xf numFmtId="1" fontId="22" fillId="26" borderId="0" xfId="0" applyNumberFormat="1" applyFont="1" applyFill="1" applyAlignment="1">
      <alignment/>
    </xf>
    <xf numFmtId="1" fontId="21" fillId="26" borderId="0" xfId="0" applyNumberFormat="1" applyFont="1" applyFill="1" applyAlignment="1">
      <alignment/>
    </xf>
    <xf numFmtId="0" fontId="29" fillId="26" borderId="0" xfId="0" applyFont="1" applyFill="1" applyAlignment="1">
      <alignment vertical="center"/>
    </xf>
    <xf numFmtId="1" fontId="0" fillId="26" borderId="0" xfId="0" applyNumberFormat="1" applyFill="1" applyAlignment="1">
      <alignment/>
    </xf>
    <xf numFmtId="0" fontId="41" fillId="26" borderId="10" xfId="0" applyFont="1" applyFill="1" applyBorder="1" applyAlignment="1">
      <alignment horizontal="center" vertical="center" wrapText="1"/>
    </xf>
    <xf numFmtId="1" fontId="41" fillId="26" borderId="11" xfId="0" applyNumberFormat="1" applyFont="1" applyFill="1" applyBorder="1" applyAlignment="1">
      <alignment horizontal="center" vertical="center" wrapText="1"/>
    </xf>
    <xf numFmtId="0" fontId="41" fillId="26" borderId="12" xfId="0" applyFont="1" applyFill="1" applyBorder="1" applyAlignment="1">
      <alignment horizontal="center" wrapText="1"/>
    </xf>
    <xf numFmtId="1" fontId="34" fillId="26" borderId="0" xfId="0" applyNumberFormat="1" applyFont="1" applyFill="1" applyAlignment="1">
      <alignment/>
    </xf>
    <xf numFmtId="189" fontId="26" fillId="26" borderId="0" xfId="0" applyNumberFormat="1" applyFont="1" applyFill="1" applyBorder="1" applyAlignment="1">
      <alignment horizontal="left" wrapText="1" indent="1"/>
    </xf>
    <xf numFmtId="0" fontId="34" fillId="26" borderId="10" xfId="0" applyFont="1" applyFill="1" applyBorder="1" applyAlignment="1">
      <alignment/>
    </xf>
    <xf numFmtId="1" fontId="35" fillId="26" borderId="0" xfId="0" applyNumberFormat="1" applyFont="1" applyFill="1" applyBorder="1" applyAlignment="1">
      <alignment/>
    </xf>
    <xf numFmtId="0" fontId="34" fillId="26" borderId="0" xfId="0" applyFont="1" applyFill="1" applyBorder="1" applyAlignment="1">
      <alignment/>
    </xf>
    <xf numFmtId="0" fontId="35" fillId="26" borderId="0" xfId="0" applyFont="1" applyFill="1" applyBorder="1" applyAlignment="1">
      <alignment/>
    </xf>
    <xf numFmtId="1" fontId="34" fillId="26" borderId="0" xfId="0" applyNumberFormat="1" applyFont="1" applyFill="1" applyBorder="1" applyAlignment="1">
      <alignment/>
    </xf>
    <xf numFmtId="0" fontId="28" fillId="26" borderId="0" xfId="0" applyFont="1" applyFill="1" applyBorder="1" applyAlignment="1">
      <alignment/>
    </xf>
    <xf numFmtId="1" fontId="0" fillId="26" borderId="0" xfId="0" applyNumberFormat="1" applyFill="1" applyBorder="1" applyAlignment="1">
      <alignment/>
    </xf>
    <xf numFmtId="0" fontId="0" fillId="26" borderId="0" xfId="0" applyFont="1" applyFill="1" applyAlignment="1">
      <alignment/>
    </xf>
    <xf numFmtId="0" fontId="35" fillId="25" borderId="0" xfId="0" applyFont="1" applyFill="1" applyBorder="1" applyAlignment="1">
      <alignment horizontal="center"/>
    </xf>
    <xf numFmtId="0" fontId="35" fillId="26" borderId="0" xfId="0" applyFont="1" applyFill="1" applyBorder="1" applyAlignment="1">
      <alignment/>
    </xf>
    <xf numFmtId="0" fontId="34" fillId="0" borderId="0" xfId="0" applyFont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189" fontId="26" fillId="26" borderId="10" xfId="0" applyNumberFormat="1" applyFont="1" applyFill="1" applyBorder="1" applyAlignment="1">
      <alignment horizontal="left" vertical="center" wrapText="1"/>
    </xf>
    <xf numFmtId="1" fontId="34" fillId="26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189" fontId="26" fillId="0" borderId="10" xfId="0" applyNumberFormat="1" applyFont="1" applyBorder="1" applyAlignment="1" quotePrefix="1">
      <alignment horizontal="left" vertical="center" wrapText="1"/>
    </xf>
    <xf numFmtId="0" fontId="34" fillId="0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89" fontId="26" fillId="0" borderId="10" xfId="0" applyNumberFormat="1" applyFont="1" applyBorder="1" applyAlignment="1">
      <alignment horizontal="left" vertical="center"/>
    </xf>
    <xf numFmtId="189" fontId="26" fillId="26" borderId="10" xfId="0" applyNumberFormat="1" applyFont="1" applyFill="1" applyBorder="1" applyAlignment="1">
      <alignment horizontal="left" vertical="center"/>
    </xf>
    <xf numFmtId="189" fontId="26" fillId="0" borderId="10" xfId="0" applyNumberFormat="1" applyFont="1" applyBorder="1" applyAlignment="1" quotePrefix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29" borderId="10" xfId="0" applyFont="1" applyFill="1" applyBorder="1" applyAlignment="1">
      <alignment horizontal="left" vertical="center"/>
    </xf>
    <xf numFmtId="0" fontId="26" fillId="29" borderId="10" xfId="0" applyFont="1" applyFill="1" applyBorder="1" applyAlignment="1">
      <alignment horizontal="center" vertical="center"/>
    </xf>
    <xf numFmtId="189" fontId="36" fillId="29" borderId="10" xfId="0" applyNumberFormat="1" applyFont="1" applyFill="1" applyBorder="1" applyAlignment="1">
      <alignment horizontal="left" vertical="center"/>
    </xf>
    <xf numFmtId="189" fontId="37" fillId="26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14" fontId="27" fillId="0" borderId="10" xfId="0" applyNumberFormat="1" applyFont="1" applyBorder="1" applyAlignment="1">
      <alignment vertical="center"/>
    </xf>
    <xf numFmtId="14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14" fontId="26" fillId="0" borderId="10" xfId="0" applyNumberFormat="1" applyFont="1" applyFill="1" applyBorder="1" applyAlignment="1">
      <alignment horizontal="left" vertical="center"/>
    </xf>
    <xf numFmtId="14" fontId="0" fillId="0" borderId="13" xfId="0" applyNumberFormat="1" applyBorder="1" applyAlignment="1">
      <alignment vertical="center"/>
    </xf>
    <xf numFmtId="14" fontId="26" fillId="26" borderId="10" xfId="0" applyNumberFormat="1" applyFont="1" applyFill="1" applyBorder="1" applyAlignment="1">
      <alignment horizontal="left" vertical="center"/>
    </xf>
    <xf numFmtId="14" fontId="26" fillId="29" borderId="10" xfId="0" applyNumberFormat="1" applyFont="1" applyFill="1" applyBorder="1" applyAlignment="1">
      <alignment horizontal="left" vertical="center"/>
    </xf>
    <xf numFmtId="14" fontId="26" fillId="0" borderId="10" xfId="0" applyNumberFormat="1" applyFont="1" applyBorder="1" applyAlignment="1">
      <alignment horizontal="left" vertical="center"/>
    </xf>
    <xf numFmtId="14" fontId="26" fillId="0" borderId="10" xfId="0" applyNumberFormat="1" applyFont="1" applyFill="1" applyBorder="1" applyAlignment="1">
      <alignment horizontal="left" vertical="center"/>
    </xf>
    <xf numFmtId="14" fontId="26" fillId="30" borderId="10" xfId="0" applyNumberFormat="1" applyFont="1" applyFill="1" applyBorder="1" applyAlignment="1">
      <alignment horizontal="left" vertical="center"/>
    </xf>
    <xf numFmtId="14" fontId="33" fillId="0" borderId="13" xfId="0" applyNumberFormat="1" applyFont="1" applyBorder="1" applyAlignment="1">
      <alignment vertical="center"/>
    </xf>
    <xf numFmtId="14" fontId="26" fillId="0" borderId="13" xfId="0" applyNumberFormat="1" applyFont="1" applyFill="1" applyBorder="1" applyAlignment="1">
      <alignment horizontal="left" vertical="center" wrapText="1"/>
    </xf>
    <xf numFmtId="14" fontId="26" fillId="30" borderId="10" xfId="0" applyNumberFormat="1" applyFont="1" applyFill="1" applyBorder="1" applyAlignment="1">
      <alignment horizontal="left" vertical="center" wrapText="1"/>
    </xf>
    <xf numFmtId="14" fontId="26" fillId="30" borderId="10" xfId="0" applyNumberFormat="1" applyFont="1" applyFill="1" applyBorder="1" applyAlignment="1" quotePrefix="1">
      <alignment horizontal="left" vertical="center"/>
    </xf>
    <xf numFmtId="0" fontId="26" fillId="26" borderId="10" xfId="0" applyFont="1" applyFill="1" applyBorder="1" applyAlignment="1">
      <alignment horizontal="center" vertical="center"/>
    </xf>
    <xf numFmtId="189" fontId="26" fillId="0" borderId="10" xfId="0" applyNumberFormat="1" applyFont="1" applyBorder="1" applyAlignment="1">
      <alignment horizontal="left" vertical="center" wrapText="1"/>
    </xf>
    <xf numFmtId="1" fontId="34" fillId="26" borderId="0" xfId="0" applyNumberFormat="1" applyFont="1" applyFill="1" applyAlignment="1">
      <alignment vertical="center" wrapText="1"/>
    </xf>
    <xf numFmtId="0" fontId="34" fillId="0" borderId="0" xfId="0" applyFont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189" fontId="26" fillId="0" borderId="13" xfId="0" applyNumberFormat="1" applyFont="1" applyBorder="1" applyAlignment="1">
      <alignment horizontal="left" vertical="center" wrapText="1"/>
    </xf>
    <xf numFmtId="189" fontId="26" fillId="26" borderId="12" xfId="0" applyNumberFormat="1" applyFont="1" applyFill="1" applyBorder="1" applyAlignment="1">
      <alignment horizontal="left" vertical="center" wrapText="1"/>
    </xf>
    <xf numFmtId="1" fontId="35" fillId="26" borderId="10" xfId="0" applyNumberFormat="1" applyFont="1" applyFill="1" applyBorder="1" applyAlignment="1">
      <alignment horizontal="center"/>
    </xf>
    <xf numFmtId="1" fontId="35" fillId="26" borderId="10" xfId="0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14" fontId="26" fillId="0" borderId="13" xfId="0" applyNumberFormat="1" applyFont="1" applyFill="1" applyBorder="1" applyAlignment="1">
      <alignment horizontal="left" vertical="center"/>
    </xf>
    <xf numFmtId="14" fontId="0" fillId="0" borderId="10" xfId="0" applyNumberFormat="1" applyBorder="1" applyAlignment="1">
      <alignment vertical="center"/>
    </xf>
    <xf numFmtId="189" fontId="26" fillId="0" borderId="13" xfId="0" applyNumberFormat="1" applyFont="1" applyBorder="1" applyAlignment="1">
      <alignment horizontal="left" vertical="center"/>
    </xf>
    <xf numFmtId="189" fontId="26" fillId="0" borderId="13" xfId="0" applyNumberFormat="1" applyFont="1" applyBorder="1" applyAlignment="1" quotePrefix="1">
      <alignment horizontal="left" vertical="center"/>
    </xf>
    <xf numFmtId="189" fontId="26" fillId="26" borderId="12" xfId="0" applyNumberFormat="1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1" fontId="35" fillId="26" borderId="10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vertical="center"/>
    </xf>
    <xf numFmtId="14" fontId="26" fillId="26" borderId="13" xfId="0" applyNumberFormat="1" applyFont="1" applyFill="1" applyBorder="1" applyAlignment="1">
      <alignment horizontal="left" vertical="center"/>
    </xf>
    <xf numFmtId="189" fontId="26" fillId="0" borderId="13" xfId="0" applyNumberFormat="1" applyFont="1" applyFill="1" applyBorder="1" applyAlignment="1">
      <alignment horizontal="left" vertical="center"/>
    </xf>
    <xf numFmtId="0" fontId="33" fillId="0" borderId="14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3" fillId="0" borderId="12" xfId="0" applyFont="1" applyBorder="1" applyAlignment="1">
      <alignment wrapText="1"/>
    </xf>
    <xf numFmtId="1" fontId="35" fillId="26" borderId="10" xfId="0" applyNumberFormat="1" applyFont="1" applyFill="1" applyBorder="1" applyAlignment="1">
      <alignment horizontal="center"/>
    </xf>
    <xf numFmtId="0" fontId="35" fillId="26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3" fillId="0" borderId="14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2</xdr:col>
      <xdr:colOff>323850</xdr:colOff>
      <xdr:row>3</xdr:row>
      <xdr:rowOff>66675</xdr:rowOff>
    </xdr:to>
    <xdr:sp>
      <xdr:nvSpPr>
        <xdr:cNvPr id="1" name="Straight Connector 8"/>
        <xdr:cNvSpPr>
          <a:spLocks/>
        </xdr:cNvSpPr>
      </xdr:nvSpPr>
      <xdr:spPr>
        <a:xfrm>
          <a:off x="323850" y="7524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</xdr:row>
      <xdr:rowOff>0</xdr:rowOff>
    </xdr:from>
    <xdr:to>
      <xdr:col>7</xdr:col>
      <xdr:colOff>342900</xdr:colOff>
      <xdr:row>2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590925" y="4476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zoomScale="124" zoomScaleNormal="124" zoomScalePageLayoutView="0" workbookViewId="0" topLeftCell="A4">
      <selection activeCell="I1" sqref="I1:J16384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8.140625" style="8" customWidth="1"/>
    <col min="5" max="5" width="7.8515625" style="0" customWidth="1"/>
    <col min="6" max="6" width="10.8515625" style="32" customWidth="1"/>
    <col min="7" max="7" width="6.00390625" style="0" customWidth="1"/>
    <col min="8" max="8" width="15.7109375" style="0" customWidth="1"/>
    <col min="9" max="9" width="14.421875" style="80" hidden="1" customWidth="1"/>
    <col min="10" max="10" width="10.28125" style="67" hidden="1" customWidth="1"/>
  </cols>
  <sheetData>
    <row r="1" spans="1:17" s="3" customFormat="1" ht="16.5">
      <c r="A1" s="170" t="s">
        <v>41</v>
      </c>
      <c r="B1" s="170"/>
      <c r="C1" s="170"/>
      <c r="D1" s="171" t="s">
        <v>42</v>
      </c>
      <c r="E1" s="171"/>
      <c r="F1" s="171"/>
      <c r="G1" s="171"/>
      <c r="H1" s="171"/>
      <c r="I1" s="59"/>
      <c r="J1" s="60"/>
      <c r="K1" s="1"/>
      <c r="L1" s="1"/>
      <c r="M1" s="1"/>
      <c r="N1" s="1"/>
      <c r="O1" s="1"/>
      <c r="P1" s="2"/>
      <c r="Q1" s="2"/>
    </row>
    <row r="2" spans="1:18" s="3" customFormat="1" ht="18.75">
      <c r="A2" s="172" t="s">
        <v>43</v>
      </c>
      <c r="B2" s="172"/>
      <c r="C2" s="172"/>
      <c r="D2" s="173" t="s">
        <v>44</v>
      </c>
      <c r="E2" s="173"/>
      <c r="F2" s="173"/>
      <c r="G2" s="173"/>
      <c r="H2" s="173"/>
      <c r="I2" s="61"/>
      <c r="J2" s="62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172" t="s">
        <v>45</v>
      </c>
      <c r="B3" s="172"/>
      <c r="C3" s="172"/>
      <c r="D3" s="2"/>
      <c r="E3" s="2"/>
      <c r="F3" s="53"/>
      <c r="G3" s="2"/>
      <c r="H3" s="2"/>
      <c r="I3" s="63"/>
      <c r="J3" s="64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53"/>
      <c r="G4" s="2"/>
      <c r="H4" s="2"/>
      <c r="I4" s="63"/>
      <c r="J4" s="65"/>
      <c r="K4" s="2"/>
      <c r="L4" s="5"/>
      <c r="M4" s="7"/>
      <c r="N4" s="5"/>
      <c r="O4" s="5"/>
      <c r="P4" s="5"/>
      <c r="Q4" s="2"/>
    </row>
    <row r="5" spans="1:9" ht="18" customHeight="1">
      <c r="A5" s="174" t="s">
        <v>284</v>
      </c>
      <c r="B5" s="174"/>
      <c r="C5" s="174"/>
      <c r="D5" s="174"/>
      <c r="E5" s="174"/>
      <c r="F5" s="174"/>
      <c r="G5" s="174"/>
      <c r="H5" s="174"/>
      <c r="I5" s="66"/>
    </row>
    <row r="6" spans="1:9" ht="18" customHeight="1">
      <c r="A6" s="163"/>
      <c r="B6" s="163"/>
      <c r="C6" s="163"/>
      <c r="D6" s="163"/>
      <c r="E6" s="163"/>
      <c r="F6" s="163"/>
      <c r="G6" s="163"/>
      <c r="H6" s="163"/>
      <c r="I6" s="66"/>
    </row>
    <row r="8" spans="1:10" ht="30.75" customHeight="1">
      <c r="A8" s="17" t="s">
        <v>46</v>
      </c>
      <c r="B8" s="17" t="s">
        <v>47</v>
      </c>
      <c r="C8" s="17" t="s">
        <v>48</v>
      </c>
      <c r="D8" s="17" t="s">
        <v>225</v>
      </c>
      <c r="E8" s="17" t="s">
        <v>49</v>
      </c>
      <c r="F8" s="54" t="s">
        <v>228</v>
      </c>
      <c r="G8" s="17" t="s">
        <v>217</v>
      </c>
      <c r="H8" s="17" t="s">
        <v>50</v>
      </c>
      <c r="I8" s="68" t="s">
        <v>51</v>
      </c>
      <c r="J8" s="69" t="s">
        <v>242</v>
      </c>
    </row>
    <row r="9" spans="1:10" ht="14.2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55">
        <v>6</v>
      </c>
      <c r="G9" s="45">
        <v>7</v>
      </c>
      <c r="H9" s="45">
        <v>8</v>
      </c>
      <c r="I9" s="70">
        <v>8</v>
      </c>
      <c r="J9" s="67">
        <v>9</v>
      </c>
    </row>
    <row r="10" spans="1:10" s="18" customFormat="1" ht="19.5" customHeight="1">
      <c r="A10" s="164" t="s">
        <v>52</v>
      </c>
      <c r="B10" s="165"/>
      <c r="C10" s="165"/>
      <c r="D10" s="165"/>
      <c r="E10" s="165"/>
      <c r="F10" s="165"/>
      <c r="G10" s="165"/>
      <c r="H10" s="165"/>
      <c r="I10" s="166"/>
      <c r="J10" s="71"/>
    </row>
    <row r="11" spans="1:10" s="89" customFormat="1" ht="27" customHeight="1">
      <c r="A11" s="94">
        <v>3</v>
      </c>
      <c r="B11" s="95" t="s">
        <v>1</v>
      </c>
      <c r="C11" s="96" t="s">
        <v>58</v>
      </c>
      <c r="D11" s="96" t="s">
        <v>0</v>
      </c>
      <c r="E11" s="96" t="s">
        <v>59</v>
      </c>
      <c r="F11" s="118">
        <v>28005</v>
      </c>
      <c r="G11" s="96" t="s">
        <v>55</v>
      </c>
      <c r="H11" s="97"/>
      <c r="I11" s="98" t="s">
        <v>208</v>
      </c>
      <c r="J11" s="88">
        <f ca="1">ROUND((TODAY()-F11)/365,0)</f>
        <v>46</v>
      </c>
    </row>
    <row r="12" spans="1:10" s="18" customFormat="1" ht="21" customHeight="1">
      <c r="A12" s="24"/>
      <c r="B12" s="25"/>
      <c r="C12" s="26"/>
      <c r="D12" s="27"/>
      <c r="E12" s="26"/>
      <c r="F12" s="28"/>
      <c r="G12" s="29"/>
      <c r="H12" s="30"/>
      <c r="I12" s="72"/>
      <c r="J12" s="71"/>
    </row>
    <row r="13" spans="1:10" s="18" customFormat="1" ht="15">
      <c r="A13" s="31"/>
      <c r="B13" s="167" t="s">
        <v>246</v>
      </c>
      <c r="C13" s="168"/>
      <c r="D13" s="167" t="s">
        <v>245</v>
      </c>
      <c r="E13" s="167"/>
      <c r="F13" s="32"/>
      <c r="G13" s="51" t="s">
        <v>48</v>
      </c>
      <c r="H13" s="51"/>
      <c r="I13" s="73"/>
      <c r="J13" s="71"/>
    </row>
    <row r="14" spans="1:15" s="18" customFormat="1" ht="15">
      <c r="A14" s="31"/>
      <c r="B14" s="33" t="s">
        <v>54</v>
      </c>
      <c r="C14" s="34">
        <f>COUNTIF($E$11:$E$11,"PGS.TS")</f>
        <v>0</v>
      </c>
      <c r="D14" s="33" t="s">
        <v>54</v>
      </c>
      <c r="E14" s="34">
        <f>COUNTIF($E$11:$E$11,"PGS.TS")</f>
        <v>0</v>
      </c>
      <c r="F14" s="32"/>
      <c r="G14" s="33" t="s">
        <v>53</v>
      </c>
      <c r="H14" s="34">
        <f>COUNTIF($C$11:$C$11,"GVC")</f>
        <v>0</v>
      </c>
      <c r="I14" s="73">
        <f>COUNTIF($C$11:$C$11,"GVC")</f>
        <v>0</v>
      </c>
      <c r="J14" s="74"/>
      <c r="K14" s="35"/>
      <c r="L14" s="36"/>
      <c r="M14" s="36"/>
      <c r="N14" s="36"/>
      <c r="O14" s="36"/>
    </row>
    <row r="15" spans="1:15" s="18" customFormat="1" ht="15">
      <c r="A15" s="31"/>
      <c r="B15" s="33" t="s">
        <v>56</v>
      </c>
      <c r="C15" s="34">
        <f>COUNTIF($E$11:$E$11,"TS")</f>
        <v>0</v>
      </c>
      <c r="D15" s="33" t="s">
        <v>56</v>
      </c>
      <c r="E15" s="34">
        <f>COUNTIF($E$11:$E$11,"TS")</f>
        <v>0</v>
      </c>
      <c r="F15" s="32"/>
      <c r="G15" s="33" t="s">
        <v>58</v>
      </c>
      <c r="H15" s="34">
        <f>COUNTIF($C$11:$C$11,"GV")</f>
        <v>1</v>
      </c>
      <c r="I15" s="73">
        <f>COUNTIF($C$11:$C$11,"GV")</f>
        <v>1</v>
      </c>
      <c r="J15" s="74"/>
      <c r="K15" s="35"/>
      <c r="L15" s="36"/>
      <c r="M15" s="36"/>
      <c r="N15" s="36"/>
      <c r="O15" s="36"/>
    </row>
    <row r="16" spans="1:15" s="18" customFormat="1" ht="15">
      <c r="A16" s="31"/>
      <c r="B16" s="33" t="s">
        <v>86</v>
      </c>
      <c r="C16" s="34">
        <f>COUNTIF($E$11:$E$11,"NCS")</f>
        <v>0</v>
      </c>
      <c r="D16" s="33" t="s">
        <v>86</v>
      </c>
      <c r="E16" s="34">
        <f>COUNTIF($E$11:$E$11,"NCS")</f>
        <v>0</v>
      </c>
      <c r="F16" s="32"/>
      <c r="G16" s="33" t="s">
        <v>170</v>
      </c>
      <c r="H16" s="34">
        <f>COUNTIF($C$11:$C$11,"GVMN")</f>
        <v>0</v>
      </c>
      <c r="I16" s="73">
        <f>COUNTIF($C$11:$C$13,"GVMN")</f>
        <v>0</v>
      </c>
      <c r="J16" s="74"/>
      <c r="K16" s="35"/>
      <c r="L16" s="36"/>
      <c r="M16" s="36"/>
      <c r="N16" s="36"/>
      <c r="O16" s="36"/>
    </row>
    <row r="17" spans="1:15" s="18" customFormat="1" ht="15">
      <c r="A17" s="31"/>
      <c r="B17" s="33" t="s">
        <v>59</v>
      </c>
      <c r="C17" s="34">
        <f>COUNTIF($A$11:$H$11,"THS")</f>
        <v>1</v>
      </c>
      <c r="D17" s="33" t="s">
        <v>59</v>
      </c>
      <c r="E17" s="34">
        <f>COUNTIF($A$11:$H$11,"THS")</f>
        <v>1</v>
      </c>
      <c r="F17" s="32"/>
      <c r="G17" s="37" t="s">
        <v>196</v>
      </c>
      <c r="H17" s="37">
        <f>SUM(H14:H16)</f>
        <v>1</v>
      </c>
      <c r="I17" s="38">
        <f>SUM(I14:I16)</f>
        <v>1</v>
      </c>
      <c r="J17" s="74"/>
      <c r="K17" s="35"/>
      <c r="L17" s="36"/>
      <c r="M17" s="36"/>
      <c r="N17" s="36"/>
      <c r="O17" s="36"/>
    </row>
    <row r="18" spans="1:15" s="18" customFormat="1" ht="15">
      <c r="A18" s="31"/>
      <c r="B18" s="33" t="s">
        <v>66</v>
      </c>
      <c r="C18" s="34">
        <f>COUNTIF($E$11:$E$11,"CH")</f>
        <v>0</v>
      </c>
      <c r="D18" s="33" t="s">
        <v>66</v>
      </c>
      <c r="E18" s="34">
        <f>COUNTIF($E$11:$E$11,"CH")</f>
        <v>0</v>
      </c>
      <c r="F18" s="32"/>
      <c r="H18" s="35"/>
      <c r="I18" s="75"/>
      <c r="J18" s="74"/>
      <c r="K18" s="35"/>
      <c r="L18" s="36">
        <v>182</v>
      </c>
      <c r="M18" s="36"/>
      <c r="N18" s="36"/>
      <c r="O18" s="36"/>
    </row>
    <row r="19" spans="1:15" s="18" customFormat="1" ht="15">
      <c r="A19" s="31"/>
      <c r="B19" s="33" t="s">
        <v>61</v>
      </c>
      <c r="C19" s="34">
        <f>COUNTIF($E$11:$E$11,"CN")</f>
        <v>0</v>
      </c>
      <c r="D19" s="33" t="s">
        <v>61</v>
      </c>
      <c r="E19" s="34">
        <f>COUNTIF($E$11:$E$11,"CN")</f>
        <v>0</v>
      </c>
      <c r="F19" s="32"/>
      <c r="H19" s="35"/>
      <c r="I19" s="76"/>
      <c r="J19" s="74"/>
      <c r="K19" s="35"/>
      <c r="L19" s="36">
        <v>29</v>
      </c>
      <c r="M19" s="36"/>
      <c r="N19" s="36"/>
      <c r="O19" s="36"/>
    </row>
    <row r="20" spans="1:15" s="18" customFormat="1" ht="15">
      <c r="A20" s="31"/>
      <c r="B20" s="33" t="s">
        <v>70</v>
      </c>
      <c r="C20" s="34">
        <f>COUNTIF($E$11:$E$11,"CĐ")</f>
        <v>0</v>
      </c>
      <c r="D20" s="33" t="s">
        <v>70</v>
      </c>
      <c r="E20" s="34">
        <f>COUNTIF($E$11:$E$11,"CĐ")</f>
        <v>0</v>
      </c>
      <c r="F20" s="32"/>
      <c r="G20" s="39" t="s">
        <v>208</v>
      </c>
      <c r="H20" s="40"/>
      <c r="I20" s="73">
        <f>COUNTIF($I$11:$I$11,"BC")</f>
        <v>1</v>
      </c>
      <c r="J20" s="74"/>
      <c r="K20" s="35"/>
      <c r="L20" s="36">
        <f>L18-L19</f>
        <v>153</v>
      </c>
      <c r="M20" s="41"/>
      <c r="N20" s="35"/>
      <c r="O20" s="36"/>
    </row>
    <row r="21" spans="1:15" s="18" customFormat="1" ht="15">
      <c r="A21" s="31"/>
      <c r="B21" s="33" t="s">
        <v>106</v>
      </c>
      <c r="C21" s="34">
        <f>COUNTIF($E$11:$E$11,"TC")</f>
        <v>0</v>
      </c>
      <c r="D21" s="33" t="s">
        <v>106</v>
      </c>
      <c r="E21" s="34">
        <f>COUNTIF($E$11:$E$11,"TC")</f>
        <v>0</v>
      </c>
      <c r="F21" s="32"/>
      <c r="G21" s="39" t="s">
        <v>216</v>
      </c>
      <c r="H21" s="40"/>
      <c r="I21" s="73">
        <f>COUNTIF($I$11:$I$11,"HĐKXĐTH")</f>
        <v>0</v>
      </c>
      <c r="J21" s="74"/>
      <c r="K21" s="35"/>
      <c r="L21" s="36"/>
      <c r="M21" s="41"/>
      <c r="N21" s="35"/>
      <c r="O21" s="36"/>
    </row>
    <row r="22" spans="1:15" s="18" customFormat="1" ht="15">
      <c r="A22" s="31"/>
      <c r="B22" s="33" t="s">
        <v>213</v>
      </c>
      <c r="C22" s="34">
        <f>COUNTIF($E$11:$E$11,"PT")</f>
        <v>0</v>
      </c>
      <c r="D22" s="33" t="s">
        <v>213</v>
      </c>
      <c r="E22" s="34">
        <f>COUNTIF($E$11:$E$11,"PT")</f>
        <v>0</v>
      </c>
      <c r="F22" s="32"/>
      <c r="G22" s="39" t="s">
        <v>209</v>
      </c>
      <c r="H22" s="40"/>
      <c r="I22" s="73">
        <f>COUNTIF($I$11:$I$11,"HĐCTH")</f>
        <v>0</v>
      </c>
      <c r="J22" s="74"/>
      <c r="K22" s="35"/>
      <c r="L22" s="36"/>
      <c r="M22" s="41"/>
      <c r="N22" s="35"/>
      <c r="O22" s="36"/>
    </row>
    <row r="23" spans="1:15" s="18" customFormat="1" ht="15">
      <c r="A23" s="31"/>
      <c r="B23" s="33" t="s">
        <v>55</v>
      </c>
      <c r="C23" s="34">
        <f>COUNTIF($G$11:$G$11,"Nam")</f>
        <v>1</v>
      </c>
      <c r="D23" s="33" t="s">
        <v>55</v>
      </c>
      <c r="E23" s="34">
        <f>COUNTIF($G$11:$G$11,"Nam")</f>
        <v>1</v>
      </c>
      <c r="F23" s="32"/>
      <c r="G23" s="39" t="s">
        <v>215</v>
      </c>
      <c r="H23" s="43"/>
      <c r="I23" s="73">
        <f>COUNTIF($I$11:$I$11,"HĐNĐ68")</f>
        <v>0</v>
      </c>
      <c r="J23" s="74"/>
      <c r="K23" s="36"/>
      <c r="L23" s="36"/>
      <c r="M23" s="41"/>
      <c r="N23" s="35"/>
      <c r="O23" s="36"/>
    </row>
    <row r="24" spans="1:15" s="18" customFormat="1" ht="15">
      <c r="A24" s="31"/>
      <c r="B24" s="33" t="s">
        <v>57</v>
      </c>
      <c r="C24" s="34">
        <f>COUNTIF($G$11:$G$11,"NỮ")</f>
        <v>0</v>
      </c>
      <c r="D24" s="33" t="s">
        <v>57</v>
      </c>
      <c r="E24" s="34">
        <f>COUNTIF($G$11:$G$11,"NỮ")</f>
        <v>0</v>
      </c>
      <c r="F24" s="32"/>
      <c r="G24" s="37" t="s">
        <v>196</v>
      </c>
      <c r="H24" s="43"/>
      <c r="I24" s="44">
        <f>SUM(I20:I23)</f>
        <v>1</v>
      </c>
      <c r="J24" s="77"/>
      <c r="K24" s="36"/>
      <c r="L24" s="36"/>
      <c r="M24" s="41"/>
      <c r="N24" s="35"/>
      <c r="O24" s="36"/>
    </row>
    <row r="25" spans="1:15" s="18" customFormat="1" ht="15">
      <c r="A25" s="31"/>
      <c r="B25" s="37" t="s">
        <v>196</v>
      </c>
      <c r="C25" s="38">
        <f>SUM($E$14:$E$22)</f>
        <v>1</v>
      </c>
      <c r="D25" s="37" t="s">
        <v>196</v>
      </c>
      <c r="E25" s="38">
        <f>SUM($E$14:$E$22)</f>
        <v>1</v>
      </c>
      <c r="F25" s="32"/>
      <c r="H25" s="36"/>
      <c r="I25" s="76"/>
      <c r="J25" s="77"/>
      <c r="K25" s="36"/>
      <c r="L25" s="36"/>
      <c r="M25" s="41"/>
      <c r="N25" s="35"/>
      <c r="O25" s="36"/>
    </row>
    <row r="26" spans="1:15" s="18" customFormat="1" ht="15">
      <c r="A26" s="31"/>
      <c r="B26" s="81"/>
      <c r="C26" s="82"/>
      <c r="D26" s="81"/>
      <c r="E26" s="82"/>
      <c r="F26" s="32"/>
      <c r="H26" s="36"/>
      <c r="I26" s="76"/>
      <c r="J26" s="77"/>
      <c r="K26" s="36"/>
      <c r="L26" s="36"/>
      <c r="M26" s="41"/>
      <c r="N26" s="35"/>
      <c r="O26" s="36"/>
    </row>
    <row r="27" spans="1:15" s="18" customFormat="1" ht="15">
      <c r="A27" s="31"/>
      <c r="C27" s="42"/>
      <c r="D27" s="42"/>
      <c r="F27" s="32"/>
      <c r="H27" s="36"/>
      <c r="I27" s="76"/>
      <c r="J27" s="77"/>
      <c r="K27" s="36"/>
      <c r="L27" s="36"/>
      <c r="M27" s="41"/>
      <c r="N27" s="35"/>
      <c r="O27" s="36"/>
    </row>
    <row r="28" spans="1:15" s="18" customFormat="1" ht="15">
      <c r="A28" s="31"/>
      <c r="B28" s="169" t="s">
        <v>239</v>
      </c>
      <c r="C28" s="168"/>
      <c r="D28" s="169" t="s">
        <v>241</v>
      </c>
      <c r="E28" s="168"/>
      <c r="F28" s="169" t="s">
        <v>240</v>
      </c>
      <c r="G28" s="168"/>
      <c r="H28" s="36"/>
      <c r="I28" s="76"/>
      <c r="J28" s="77"/>
      <c r="K28" s="36"/>
      <c r="L28" s="36"/>
      <c r="M28" s="41"/>
      <c r="N28" s="35"/>
      <c r="O28" s="36"/>
    </row>
    <row r="29" spans="1:15" s="18" customFormat="1" ht="15">
      <c r="A29" s="31"/>
      <c r="B29" s="46" t="s">
        <v>231</v>
      </c>
      <c r="C29" s="47">
        <f>COUNTIF($J$11:$J$11,"&gt;=55")</f>
        <v>0</v>
      </c>
      <c r="D29" s="46" t="s">
        <v>231</v>
      </c>
      <c r="E29" s="47">
        <f>_xlfn.COUNTIFS($G$11:$G$11,"Nam",$J$11:$J$11,"&gt;=55")</f>
        <v>0</v>
      </c>
      <c r="F29" s="46" t="s">
        <v>231</v>
      </c>
      <c r="G29" s="47">
        <f>C29-E29</f>
        <v>0</v>
      </c>
      <c r="H29" s="36"/>
      <c r="I29" s="76"/>
      <c r="J29" s="77"/>
      <c r="K29" s="36"/>
      <c r="L29" s="36"/>
      <c r="M29" s="41"/>
      <c r="N29" s="35"/>
      <c r="O29" s="36"/>
    </row>
    <row r="30" spans="1:15" s="18" customFormat="1" ht="15">
      <c r="A30" s="31"/>
      <c r="B30" s="46" t="s">
        <v>232</v>
      </c>
      <c r="C30" s="47">
        <f>COUNTIF($J$11:$J$11,"&gt;=50")-COUNTIF($J$11:$J$11,"&gt;=55")</f>
        <v>0</v>
      </c>
      <c r="D30" s="46" t="s">
        <v>232</v>
      </c>
      <c r="E30" s="47">
        <f>_xlfn.COUNTIFS($G$11:$G$11,"Nam",$J$11:$J$11,"&gt;=50")-_xlfn.COUNTIFS($G$11:$G$11,"Nam",$J$11:$J$11,"&gt;=55")</f>
        <v>0</v>
      </c>
      <c r="F30" s="46" t="s">
        <v>232</v>
      </c>
      <c r="G30" s="47">
        <f aca="true" t="shared" si="0" ref="G30:G35">C30-E30</f>
        <v>0</v>
      </c>
      <c r="H30" s="36"/>
      <c r="I30" s="76"/>
      <c r="J30" s="77"/>
      <c r="K30" s="36"/>
      <c r="L30" s="36"/>
      <c r="M30" s="41"/>
      <c r="N30" s="35"/>
      <c r="O30" s="36"/>
    </row>
    <row r="31" spans="1:15" s="18" customFormat="1" ht="15">
      <c r="A31" s="31"/>
      <c r="B31" s="46" t="s">
        <v>233</v>
      </c>
      <c r="C31" s="47">
        <f>COUNTIF($J$11:$J$11,"&gt;=45")-COUNTIF($J$11:$J$11,"&gt;=50")</f>
        <v>1</v>
      </c>
      <c r="D31" s="46" t="s">
        <v>233</v>
      </c>
      <c r="E31" s="47">
        <f>_xlfn.COUNTIFS($G$11:$G$11,"Nam",$J$11:$J$11,"&gt;=45")-_xlfn.COUNTIFS($G$11:$G$11,"Nam",$J$11:$J$11,"&gt;=50")</f>
        <v>1</v>
      </c>
      <c r="F31" s="46" t="s">
        <v>233</v>
      </c>
      <c r="G31" s="47">
        <f t="shared" si="0"/>
        <v>0</v>
      </c>
      <c r="H31" s="36"/>
      <c r="I31" s="76"/>
      <c r="J31" s="77"/>
      <c r="K31" s="36"/>
      <c r="L31" s="36"/>
      <c r="M31" s="41"/>
      <c r="N31" s="35"/>
      <c r="O31" s="36"/>
    </row>
    <row r="32" spans="1:15" s="18" customFormat="1" ht="15">
      <c r="A32" s="31"/>
      <c r="B32" s="46" t="s">
        <v>234</v>
      </c>
      <c r="C32" s="47">
        <f>COUNTIF($J$11:$J$11,"&gt;=40")-COUNTIF($J$11:$J$11,"&gt;=45")</f>
        <v>0</v>
      </c>
      <c r="D32" s="46" t="s">
        <v>234</v>
      </c>
      <c r="E32" s="47">
        <f>_xlfn.COUNTIFS($G$11:$G$11,"Nam",$J$11:$J$11,"&gt;=40")-_xlfn.COUNTIFS($G$11:$G$11,"Nam",$J$11:$J$11,"&gt;=45")</f>
        <v>0</v>
      </c>
      <c r="F32" s="46" t="s">
        <v>234</v>
      </c>
      <c r="G32" s="47">
        <f t="shared" si="0"/>
        <v>0</v>
      </c>
      <c r="H32" s="36"/>
      <c r="I32" s="76"/>
      <c r="J32" s="77"/>
      <c r="K32" s="36"/>
      <c r="L32" s="36"/>
      <c r="M32" s="41"/>
      <c r="N32" s="35"/>
      <c r="O32" s="36"/>
    </row>
    <row r="33" spans="1:15" s="18" customFormat="1" ht="15">
      <c r="A33" s="31"/>
      <c r="B33" s="46" t="s">
        <v>235</v>
      </c>
      <c r="C33" s="47">
        <f>COUNTIF($J$11:$J$11,"&gt;=35")-COUNTIF($J$11:$J$11,"&gt;=40")</f>
        <v>0</v>
      </c>
      <c r="D33" s="46" t="s">
        <v>235</v>
      </c>
      <c r="E33" s="47">
        <f>_xlfn.COUNTIFS($G$11:$G$11,"Nam",$J$11:$J$11,"&gt;=35")-_xlfn.COUNTIFS($G$11:$G$11,"Nam",$J$11:$J$11,"&gt;=40")</f>
        <v>0</v>
      </c>
      <c r="F33" s="46" t="s">
        <v>235</v>
      </c>
      <c r="G33" s="47">
        <f t="shared" si="0"/>
        <v>0</v>
      </c>
      <c r="H33" s="36"/>
      <c r="I33" s="76"/>
      <c r="J33" s="77"/>
      <c r="K33" s="36"/>
      <c r="L33" s="36"/>
      <c r="M33" s="41"/>
      <c r="N33" s="35"/>
      <c r="O33" s="36"/>
    </row>
    <row r="34" spans="1:15" s="18" customFormat="1" ht="15">
      <c r="A34" s="31"/>
      <c r="B34" s="46" t="s">
        <v>236</v>
      </c>
      <c r="C34" s="47">
        <f>COUNTIF($J$11:$J$11,"&gt;=30")-COUNTIF($J$11:$J$11,"&gt;=35")</f>
        <v>0</v>
      </c>
      <c r="D34" s="46" t="s">
        <v>236</v>
      </c>
      <c r="E34" s="47">
        <f>_xlfn.COUNTIFS($G$11:$G$11,"Nam",$J$11:$J$11,"&gt;=30")-_xlfn.COUNTIFS($G$11:$G$11,"Nam",$J$11:$J$11,"&gt;=35")</f>
        <v>0</v>
      </c>
      <c r="F34" s="46" t="s">
        <v>236</v>
      </c>
      <c r="G34" s="47">
        <f t="shared" si="0"/>
        <v>0</v>
      </c>
      <c r="H34" s="36"/>
      <c r="I34" s="76"/>
      <c r="J34" s="77"/>
      <c r="K34" s="36"/>
      <c r="L34" s="36"/>
      <c r="M34" s="41"/>
      <c r="N34" s="35"/>
      <c r="O34" s="36"/>
    </row>
    <row r="35" spans="1:15" s="18" customFormat="1" ht="15">
      <c r="A35" s="31"/>
      <c r="B35" s="46" t="s">
        <v>237</v>
      </c>
      <c r="C35" s="47">
        <f>COUNTIF($J$11:$J$11,"&gt;=20")-COUNTIF($J$11:$J$11,"&gt;=30")</f>
        <v>0</v>
      </c>
      <c r="D35" s="46" t="s">
        <v>237</v>
      </c>
      <c r="E35" s="47">
        <f>_xlfn.COUNTIFS($G$11:$G$11,"Nam",$J$11:$J$11,"&gt;=20")-_xlfn.COUNTIFS($G$11:$G$11,"Nam",$J$11:$J$11,"&gt;=30")</f>
        <v>0</v>
      </c>
      <c r="F35" s="46" t="s">
        <v>237</v>
      </c>
      <c r="G35" s="47">
        <f t="shared" si="0"/>
        <v>0</v>
      </c>
      <c r="H35" s="36"/>
      <c r="I35" s="76"/>
      <c r="J35" s="77"/>
      <c r="K35" s="36"/>
      <c r="L35" s="36"/>
      <c r="M35" s="41"/>
      <c r="N35" s="35"/>
      <c r="O35" s="36"/>
    </row>
    <row r="36" spans="1:15" s="18" customFormat="1" ht="15">
      <c r="A36" s="31"/>
      <c r="B36" s="48" t="s">
        <v>238</v>
      </c>
      <c r="C36" s="139">
        <f>SUM(C29:C35)</f>
        <v>1</v>
      </c>
      <c r="D36" s="48" t="s">
        <v>238</v>
      </c>
      <c r="E36" s="139">
        <f>SUM(E29:E35)</f>
        <v>1</v>
      </c>
      <c r="F36" s="48" t="s">
        <v>238</v>
      </c>
      <c r="G36" s="139">
        <f>SUM(G29:G35)</f>
        <v>0</v>
      </c>
      <c r="H36" s="36"/>
      <c r="I36" s="76"/>
      <c r="J36" s="77"/>
      <c r="K36" s="36"/>
      <c r="L36" s="36"/>
      <c r="M36" s="41"/>
      <c r="N36" s="35"/>
      <c r="O36" s="36"/>
    </row>
    <row r="37" spans="1:15" s="18" customFormat="1" ht="15">
      <c r="A37" s="31"/>
      <c r="B37" s="46"/>
      <c r="C37" s="50"/>
      <c r="D37" s="50"/>
      <c r="E37" s="161">
        <f>E36+G36</f>
        <v>1</v>
      </c>
      <c r="F37" s="162"/>
      <c r="G37" s="162"/>
      <c r="H37" s="36"/>
      <c r="I37" s="76"/>
      <c r="J37" s="77"/>
      <c r="K37" s="36"/>
      <c r="L37" s="36"/>
      <c r="M37" s="41"/>
      <c r="N37" s="35"/>
      <c r="O37" s="36"/>
    </row>
    <row r="38" spans="1:15" s="18" customFormat="1" ht="15">
      <c r="A38" s="31"/>
      <c r="C38" s="42"/>
      <c r="D38" s="42"/>
      <c r="F38" s="32"/>
      <c r="H38" s="36"/>
      <c r="I38" s="76"/>
      <c r="J38" s="77"/>
      <c r="K38" s="36"/>
      <c r="L38" s="36"/>
      <c r="M38" s="41"/>
      <c r="N38" s="35"/>
      <c r="O38" s="36"/>
    </row>
    <row r="39" spans="1:15" s="18" customFormat="1" ht="15">
      <c r="A39" s="31"/>
      <c r="C39" s="42"/>
      <c r="D39" s="42"/>
      <c r="F39" s="32"/>
      <c r="H39" s="36"/>
      <c r="I39" s="76"/>
      <c r="J39" s="77"/>
      <c r="K39" s="36"/>
      <c r="L39" s="36"/>
      <c r="M39" s="41"/>
      <c r="N39" s="35"/>
      <c r="O39" s="36"/>
    </row>
    <row r="40" spans="1:15" ht="18.75">
      <c r="A40" s="58" t="s">
        <v>266</v>
      </c>
      <c r="H40" s="13"/>
      <c r="I40" s="78"/>
      <c r="J40" s="79"/>
      <c r="K40" s="13"/>
      <c r="L40" s="13"/>
      <c r="M40" s="16"/>
      <c r="N40" s="15"/>
      <c r="O40" s="13"/>
    </row>
    <row r="41" spans="1:10" s="18" customFormat="1" ht="19.5" customHeight="1">
      <c r="A41" s="10">
        <v>1</v>
      </c>
      <c r="B41" s="21" t="s">
        <v>222</v>
      </c>
      <c r="C41" s="22" t="s">
        <v>261</v>
      </c>
      <c r="D41" s="23"/>
      <c r="E41" s="22" t="s">
        <v>213</v>
      </c>
      <c r="F41" s="57"/>
      <c r="G41" s="12" t="s">
        <v>55</v>
      </c>
      <c r="H41" s="19"/>
      <c r="I41" s="52"/>
      <c r="J41" s="71">
        <f ca="1">ROUND((TODAY()-F41)/365,0)</f>
        <v>123</v>
      </c>
    </row>
    <row r="42" spans="1:10" s="18" customFormat="1" ht="19.5" customHeight="1">
      <c r="A42" s="10">
        <v>2</v>
      </c>
      <c r="B42" s="11" t="s">
        <v>259</v>
      </c>
      <c r="C42" s="14" t="s">
        <v>262</v>
      </c>
      <c r="D42" s="20"/>
      <c r="E42" s="14" t="s">
        <v>61</v>
      </c>
      <c r="F42" s="56"/>
      <c r="G42" s="12" t="s">
        <v>57</v>
      </c>
      <c r="H42" s="19"/>
      <c r="I42" s="52"/>
      <c r="J42" s="71">
        <f ca="1">ROUND((TODAY()-F42)/365,0)</f>
        <v>123</v>
      </c>
    </row>
    <row r="43" spans="1:10" s="18" customFormat="1" ht="19.5" customHeight="1">
      <c r="A43" s="10">
        <v>3</v>
      </c>
      <c r="B43" s="21" t="s">
        <v>6</v>
      </c>
      <c r="C43" s="22" t="s">
        <v>262</v>
      </c>
      <c r="D43" s="23"/>
      <c r="E43" s="22" t="s">
        <v>106</v>
      </c>
      <c r="F43" s="57"/>
      <c r="G43" s="12" t="s">
        <v>57</v>
      </c>
      <c r="H43" s="19"/>
      <c r="I43" s="52"/>
      <c r="J43" s="71">
        <f ca="1">ROUND((TODAY()-F43)/365,0)</f>
        <v>123</v>
      </c>
    </row>
    <row r="44" spans="1:10" s="18" customFormat="1" ht="19.5" customHeight="1">
      <c r="A44" s="10">
        <v>4</v>
      </c>
      <c r="B44" s="21" t="s">
        <v>221</v>
      </c>
      <c r="C44" s="14" t="s">
        <v>263</v>
      </c>
      <c r="D44" s="20"/>
      <c r="E44" s="14" t="s">
        <v>61</v>
      </c>
      <c r="F44" s="56"/>
      <c r="G44" s="12" t="s">
        <v>57</v>
      </c>
      <c r="H44" s="19"/>
      <c r="I44" s="52"/>
      <c r="J44" s="71">
        <f aca="true" ca="1" t="shared" si="1" ref="J44:J50">ROUND((TODAY()-F44)/365,0)</f>
        <v>123</v>
      </c>
    </row>
    <row r="45" spans="1:10" s="18" customFormat="1" ht="19.5" customHeight="1">
      <c r="A45" s="10">
        <v>5</v>
      </c>
      <c r="B45" s="11" t="s">
        <v>224</v>
      </c>
      <c r="C45" s="14" t="s">
        <v>264</v>
      </c>
      <c r="D45" s="20"/>
      <c r="E45" s="14" t="s">
        <v>213</v>
      </c>
      <c r="F45" s="56"/>
      <c r="G45" s="12" t="s">
        <v>57</v>
      </c>
      <c r="H45" s="19"/>
      <c r="I45" s="52"/>
      <c r="J45" s="71">
        <f ca="1" t="shared" si="1"/>
        <v>123</v>
      </c>
    </row>
    <row r="46" spans="1:10" s="18" customFormat="1" ht="19.5" customHeight="1">
      <c r="A46" s="10">
        <v>6</v>
      </c>
      <c r="B46" s="21" t="s">
        <v>223</v>
      </c>
      <c r="C46" s="22" t="s">
        <v>264</v>
      </c>
      <c r="D46" s="23"/>
      <c r="E46" s="14" t="s">
        <v>213</v>
      </c>
      <c r="F46" s="57"/>
      <c r="G46" s="12" t="s">
        <v>57</v>
      </c>
      <c r="H46" s="19"/>
      <c r="I46" s="52"/>
      <c r="J46" s="71">
        <f ca="1" t="shared" si="1"/>
        <v>123</v>
      </c>
    </row>
    <row r="47" spans="1:10" s="18" customFormat="1" ht="19.5" customHeight="1">
      <c r="A47" s="10">
        <v>7</v>
      </c>
      <c r="B47" s="11" t="s">
        <v>280</v>
      </c>
      <c r="C47" s="22" t="s">
        <v>264</v>
      </c>
      <c r="D47" s="20"/>
      <c r="E47" s="14" t="s">
        <v>213</v>
      </c>
      <c r="F47" s="56"/>
      <c r="G47" s="12" t="s">
        <v>55</v>
      </c>
      <c r="H47" s="19"/>
      <c r="I47" s="52"/>
      <c r="J47" s="71">
        <f ca="1">ROUND((TODAY()-F47)/365,0)</f>
        <v>123</v>
      </c>
    </row>
    <row r="48" spans="1:10" s="18" customFormat="1" ht="19.5" customHeight="1">
      <c r="A48" s="10">
        <v>8</v>
      </c>
      <c r="B48" s="21" t="s">
        <v>281</v>
      </c>
      <c r="C48" s="22" t="s">
        <v>264</v>
      </c>
      <c r="D48" s="23"/>
      <c r="E48" s="14" t="s">
        <v>61</v>
      </c>
      <c r="F48" s="57"/>
      <c r="G48" s="12" t="s">
        <v>55</v>
      </c>
      <c r="H48" s="19"/>
      <c r="I48" s="52"/>
      <c r="J48" s="71">
        <f ca="1">ROUND((TODAY()-F48)/365,0)</f>
        <v>123</v>
      </c>
    </row>
    <row r="49" spans="1:10" s="18" customFormat="1" ht="19.5" customHeight="1">
      <c r="A49" s="10">
        <v>9</v>
      </c>
      <c r="B49" s="21" t="s">
        <v>260</v>
      </c>
      <c r="C49" s="14" t="s">
        <v>265</v>
      </c>
      <c r="D49" s="23"/>
      <c r="E49" s="14" t="s">
        <v>213</v>
      </c>
      <c r="F49" s="57"/>
      <c r="G49" s="12" t="s">
        <v>55</v>
      </c>
      <c r="H49" s="19"/>
      <c r="I49" s="52"/>
      <c r="J49" s="71">
        <f ca="1" t="shared" si="1"/>
        <v>123</v>
      </c>
    </row>
    <row r="50" spans="1:10" s="18" customFormat="1" ht="19.5" customHeight="1">
      <c r="A50" s="10"/>
      <c r="B50" s="21"/>
      <c r="C50" s="22"/>
      <c r="D50" s="23"/>
      <c r="E50" s="14"/>
      <c r="F50" s="57"/>
      <c r="G50" s="12"/>
      <c r="H50" s="19"/>
      <c r="I50" s="52"/>
      <c r="J50" s="71">
        <f ca="1" t="shared" si="1"/>
        <v>123</v>
      </c>
    </row>
    <row r="51" spans="8:15" ht="14.25">
      <c r="H51" s="13"/>
      <c r="I51" s="78"/>
      <c r="J51" s="79"/>
      <c r="K51" s="13"/>
      <c r="L51" s="13"/>
      <c r="M51" s="16"/>
      <c r="N51" s="15"/>
      <c r="O51" s="13"/>
    </row>
    <row r="52" spans="8:15" ht="14.25">
      <c r="H52" s="13"/>
      <c r="I52" s="78"/>
      <c r="J52" s="79"/>
      <c r="K52" s="13"/>
      <c r="L52" s="13"/>
      <c r="M52" s="16"/>
      <c r="N52" s="15"/>
      <c r="O52" s="13"/>
    </row>
    <row r="53" spans="8:15" ht="14.25">
      <c r="H53" s="13"/>
      <c r="I53" s="78"/>
      <c r="J53" s="79"/>
      <c r="K53" s="13"/>
      <c r="L53" s="13"/>
      <c r="M53" s="16"/>
      <c r="N53" s="15"/>
      <c r="O53" s="13"/>
    </row>
    <row r="54" spans="8:15" ht="14.25">
      <c r="H54" s="13"/>
      <c r="I54" s="78"/>
      <c r="J54" s="79"/>
      <c r="K54" s="13"/>
      <c r="L54" s="13"/>
      <c r="M54" s="16"/>
      <c r="N54" s="15"/>
      <c r="O54" s="13"/>
    </row>
    <row r="55" spans="8:15" ht="14.25">
      <c r="H55" s="13"/>
      <c r="I55" s="78"/>
      <c r="J55" s="79"/>
      <c r="K55" s="13"/>
      <c r="L55" s="13"/>
      <c r="M55" s="16"/>
      <c r="N55" s="15"/>
      <c r="O55" s="13"/>
    </row>
    <row r="56" spans="8:15" ht="14.25">
      <c r="H56" s="13"/>
      <c r="I56" s="78"/>
      <c r="J56" s="79"/>
      <c r="K56" s="13"/>
      <c r="L56" s="13"/>
      <c r="M56" s="16"/>
      <c r="N56" s="15"/>
      <c r="O56" s="13"/>
    </row>
    <row r="57" spans="8:15" ht="14.25">
      <c r="H57" s="13"/>
      <c r="I57" s="78"/>
      <c r="J57" s="79"/>
      <c r="K57" s="13"/>
      <c r="L57" s="13"/>
      <c r="M57" s="16"/>
      <c r="N57" s="15"/>
      <c r="O57" s="13"/>
    </row>
    <row r="58" spans="8:15" ht="14.25">
      <c r="H58" s="13"/>
      <c r="I58" s="78"/>
      <c r="J58" s="79"/>
      <c r="K58" s="13"/>
      <c r="L58" s="13"/>
      <c r="M58" s="16"/>
      <c r="N58" s="15"/>
      <c r="O58" s="13"/>
    </row>
    <row r="59" spans="1:15" ht="12.75">
      <c r="A59"/>
      <c r="C59"/>
      <c r="D59"/>
      <c r="F59"/>
      <c r="H59" s="13"/>
      <c r="I59" s="78"/>
      <c r="J59" s="79"/>
      <c r="K59" s="13"/>
      <c r="L59" s="13"/>
      <c r="M59" s="16"/>
      <c r="N59" s="15"/>
      <c r="O59" s="13"/>
    </row>
    <row r="60" spans="1:15" ht="12.75">
      <c r="A60"/>
      <c r="C60"/>
      <c r="D60"/>
      <c r="F60"/>
      <c r="H60" s="13"/>
      <c r="I60" s="78"/>
      <c r="J60" s="79"/>
      <c r="K60" s="13"/>
      <c r="L60" s="13"/>
      <c r="M60" s="16"/>
      <c r="N60" s="15"/>
      <c r="O60" s="13"/>
    </row>
    <row r="61" spans="1:15" ht="12.75">
      <c r="A61"/>
      <c r="C61"/>
      <c r="D61"/>
      <c r="F61"/>
      <c r="H61" s="13"/>
      <c r="I61" s="78"/>
      <c r="J61" s="79"/>
      <c r="K61" s="13"/>
      <c r="L61" s="13"/>
      <c r="M61" s="16"/>
      <c r="N61" s="15"/>
      <c r="O61" s="13"/>
    </row>
    <row r="62" spans="1:15" ht="12.75">
      <c r="A62"/>
      <c r="C62"/>
      <c r="D62"/>
      <c r="F62"/>
      <c r="H62" s="13"/>
      <c r="I62" s="78"/>
      <c r="J62" s="79"/>
      <c r="K62" s="13"/>
      <c r="L62" s="13"/>
      <c r="M62" s="16"/>
      <c r="N62" s="15"/>
      <c r="O62" s="13"/>
    </row>
    <row r="63" spans="1:15" ht="12.75">
      <c r="A63"/>
      <c r="C63"/>
      <c r="D63"/>
      <c r="F63"/>
      <c r="H63" s="13"/>
      <c r="I63" s="78"/>
      <c r="J63" s="79"/>
      <c r="K63" s="13"/>
      <c r="L63" s="13"/>
      <c r="M63" s="16"/>
      <c r="N63" s="15"/>
      <c r="O63" s="13"/>
    </row>
  </sheetData>
  <sheetProtection/>
  <autoFilter ref="A8:J11"/>
  <mergeCells count="14">
    <mergeCell ref="A1:C1"/>
    <mergeCell ref="D1:H1"/>
    <mergeCell ref="A2:C2"/>
    <mergeCell ref="D2:H2"/>
    <mergeCell ref="A3:C3"/>
    <mergeCell ref="A5:H5"/>
    <mergeCell ref="E37:G37"/>
    <mergeCell ref="A6:H6"/>
    <mergeCell ref="A10:I10"/>
    <mergeCell ref="B13:C13"/>
    <mergeCell ref="D13:E13"/>
    <mergeCell ref="B28:C28"/>
    <mergeCell ref="D28:E28"/>
    <mergeCell ref="F28:G28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zoomScale="124" zoomScaleNormal="124" zoomScalePageLayoutView="0" workbookViewId="0" topLeftCell="A10">
      <selection activeCell="I1" sqref="I1:J16384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8.140625" style="8" customWidth="1"/>
    <col min="5" max="5" width="7.8515625" style="0" customWidth="1"/>
    <col min="6" max="6" width="10.8515625" style="32" customWidth="1"/>
    <col min="7" max="7" width="6.00390625" style="0" customWidth="1"/>
    <col min="8" max="8" width="15.7109375" style="0" customWidth="1"/>
    <col min="9" max="9" width="14.421875" style="80" hidden="1" customWidth="1"/>
    <col min="10" max="10" width="10.28125" style="67" hidden="1" customWidth="1"/>
  </cols>
  <sheetData>
    <row r="1" spans="1:17" s="3" customFormat="1" ht="16.5">
      <c r="A1" s="170" t="s">
        <v>41</v>
      </c>
      <c r="B1" s="170"/>
      <c r="C1" s="170"/>
      <c r="D1" s="171" t="s">
        <v>42</v>
      </c>
      <c r="E1" s="171"/>
      <c r="F1" s="171"/>
      <c r="G1" s="171"/>
      <c r="H1" s="171"/>
      <c r="I1" s="59"/>
      <c r="J1" s="60"/>
      <c r="K1" s="1"/>
      <c r="L1" s="1"/>
      <c r="M1" s="1"/>
      <c r="N1" s="1"/>
      <c r="O1" s="1"/>
      <c r="P1" s="2"/>
      <c r="Q1" s="2"/>
    </row>
    <row r="2" spans="1:18" s="3" customFormat="1" ht="18.75">
      <c r="A2" s="172" t="s">
        <v>43</v>
      </c>
      <c r="B2" s="172"/>
      <c r="C2" s="172"/>
      <c r="D2" s="173" t="s">
        <v>44</v>
      </c>
      <c r="E2" s="173"/>
      <c r="F2" s="173"/>
      <c r="G2" s="173"/>
      <c r="H2" s="173"/>
      <c r="I2" s="61"/>
      <c r="J2" s="62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172" t="s">
        <v>45</v>
      </c>
      <c r="B3" s="172"/>
      <c r="C3" s="172"/>
      <c r="D3" s="2"/>
      <c r="E3" s="2"/>
      <c r="F3" s="53"/>
      <c r="G3" s="2"/>
      <c r="H3" s="2"/>
      <c r="I3" s="63"/>
      <c r="J3" s="64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53"/>
      <c r="G4" s="2"/>
      <c r="H4" s="2"/>
      <c r="I4" s="63"/>
      <c r="J4" s="65"/>
      <c r="K4" s="2"/>
      <c r="L4" s="5"/>
      <c r="M4" s="7"/>
      <c r="N4" s="5"/>
      <c r="O4" s="5"/>
      <c r="P4" s="5"/>
      <c r="Q4" s="2"/>
    </row>
    <row r="5" spans="1:9" ht="18" customHeight="1">
      <c r="A5" s="174" t="s">
        <v>284</v>
      </c>
      <c r="B5" s="174"/>
      <c r="C5" s="174"/>
      <c r="D5" s="174"/>
      <c r="E5" s="174"/>
      <c r="F5" s="174"/>
      <c r="G5" s="174"/>
      <c r="H5" s="174"/>
      <c r="I5" s="66"/>
    </row>
    <row r="6" spans="1:9" ht="18" customHeight="1">
      <c r="A6" s="175" t="s">
        <v>285</v>
      </c>
      <c r="B6" s="175"/>
      <c r="C6" s="175"/>
      <c r="D6" s="175"/>
      <c r="E6" s="175"/>
      <c r="F6" s="175"/>
      <c r="G6" s="175"/>
      <c r="H6" s="175"/>
      <c r="I6" s="66"/>
    </row>
    <row r="8" spans="1:10" ht="30.75" customHeight="1">
      <c r="A8" s="17" t="s">
        <v>46</v>
      </c>
      <c r="B8" s="17" t="s">
        <v>47</v>
      </c>
      <c r="C8" s="17" t="s">
        <v>48</v>
      </c>
      <c r="D8" s="17" t="s">
        <v>225</v>
      </c>
      <c r="E8" s="17" t="s">
        <v>49</v>
      </c>
      <c r="F8" s="54" t="s">
        <v>228</v>
      </c>
      <c r="G8" s="17" t="s">
        <v>217</v>
      </c>
      <c r="H8" s="17" t="s">
        <v>50</v>
      </c>
      <c r="I8" s="68" t="s">
        <v>51</v>
      </c>
      <c r="J8" s="69" t="s">
        <v>242</v>
      </c>
    </row>
    <row r="9" spans="1:10" ht="14.2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55">
        <v>6</v>
      </c>
      <c r="G9" s="45">
        <v>7</v>
      </c>
      <c r="H9" s="45">
        <v>8</v>
      </c>
      <c r="I9" s="70">
        <v>8</v>
      </c>
      <c r="J9" s="67">
        <v>9</v>
      </c>
    </row>
    <row r="10" spans="1:12" s="132" customFormat="1" ht="19.5" customHeight="1">
      <c r="A10" s="84">
        <v>1</v>
      </c>
      <c r="B10" s="84" t="s">
        <v>5</v>
      </c>
      <c r="C10" s="86" t="s">
        <v>58</v>
      </c>
      <c r="D10" s="86" t="s">
        <v>72</v>
      </c>
      <c r="E10" s="86" t="s">
        <v>59</v>
      </c>
      <c r="F10" s="56">
        <v>30423</v>
      </c>
      <c r="G10" s="86" t="s">
        <v>55</v>
      </c>
      <c r="H10" s="130"/>
      <c r="I10" s="87" t="s">
        <v>208</v>
      </c>
      <c r="J10" s="131">
        <f aca="true" ca="1" t="shared" si="0" ref="J10:J37">ROUND((TODAY()-F10)/365,0)</f>
        <v>39</v>
      </c>
      <c r="L10" s="132">
        <v>4</v>
      </c>
    </row>
    <row r="11" spans="1:12" s="132" customFormat="1" ht="19.5" customHeight="1">
      <c r="A11" s="84">
        <v>2</v>
      </c>
      <c r="B11" s="85" t="s">
        <v>20</v>
      </c>
      <c r="C11" s="86" t="s">
        <v>58</v>
      </c>
      <c r="D11" s="86" t="s">
        <v>12</v>
      </c>
      <c r="E11" s="86" t="s">
        <v>59</v>
      </c>
      <c r="F11" s="56">
        <v>25741</v>
      </c>
      <c r="G11" s="86" t="s">
        <v>55</v>
      </c>
      <c r="H11" s="130"/>
      <c r="I11" s="87" t="s">
        <v>208</v>
      </c>
      <c r="J11" s="131">
        <f ca="1" t="shared" si="0"/>
        <v>52</v>
      </c>
      <c r="L11" s="132">
        <v>16</v>
      </c>
    </row>
    <row r="12" spans="1:12" s="132" customFormat="1" ht="19.5" customHeight="1">
      <c r="A12" s="84">
        <v>3</v>
      </c>
      <c r="B12" s="133" t="s">
        <v>16</v>
      </c>
      <c r="C12" s="86" t="s">
        <v>53</v>
      </c>
      <c r="D12" s="86" t="s">
        <v>12</v>
      </c>
      <c r="E12" s="86" t="s">
        <v>59</v>
      </c>
      <c r="F12" s="56">
        <v>28043</v>
      </c>
      <c r="G12" s="86" t="s">
        <v>57</v>
      </c>
      <c r="H12" s="130"/>
      <c r="I12" s="87" t="s">
        <v>208</v>
      </c>
      <c r="J12" s="131">
        <f ca="1" t="shared" si="0"/>
        <v>46</v>
      </c>
      <c r="L12" s="132">
        <v>22</v>
      </c>
    </row>
    <row r="13" spans="1:12" s="132" customFormat="1" ht="19.5" customHeight="1">
      <c r="A13" s="84">
        <v>4</v>
      </c>
      <c r="B13" s="84" t="s">
        <v>18</v>
      </c>
      <c r="C13" s="86" t="s">
        <v>53</v>
      </c>
      <c r="D13" s="86" t="s">
        <v>12</v>
      </c>
      <c r="E13" s="86" t="s">
        <v>59</v>
      </c>
      <c r="F13" s="56">
        <v>24393</v>
      </c>
      <c r="G13" s="86" t="s">
        <v>57</v>
      </c>
      <c r="H13" s="130"/>
      <c r="I13" s="87" t="s">
        <v>208</v>
      </c>
      <c r="J13" s="131">
        <f ca="1" t="shared" si="0"/>
        <v>56</v>
      </c>
      <c r="L13" s="83">
        <v>33</v>
      </c>
    </row>
    <row r="14" spans="1:12" s="132" customFormat="1" ht="19.5" customHeight="1">
      <c r="A14" s="84">
        <v>5</v>
      </c>
      <c r="B14" s="84" t="s">
        <v>85</v>
      </c>
      <c r="C14" s="86" t="s">
        <v>58</v>
      </c>
      <c r="D14" s="86" t="s">
        <v>72</v>
      </c>
      <c r="E14" s="86" t="s">
        <v>59</v>
      </c>
      <c r="F14" s="56">
        <v>31193</v>
      </c>
      <c r="G14" s="86" t="s">
        <v>57</v>
      </c>
      <c r="H14" s="130"/>
      <c r="I14" s="87" t="s">
        <v>208</v>
      </c>
      <c r="J14" s="131">
        <f ca="1" t="shared" si="0"/>
        <v>37</v>
      </c>
      <c r="L14" s="132">
        <v>34</v>
      </c>
    </row>
    <row r="15" spans="1:12" s="132" customFormat="1" ht="19.5" customHeight="1">
      <c r="A15" s="84">
        <v>6</v>
      </c>
      <c r="B15" s="135" t="s">
        <v>91</v>
      </c>
      <c r="C15" s="136" t="s">
        <v>58</v>
      </c>
      <c r="D15" s="136" t="s">
        <v>72</v>
      </c>
      <c r="E15" s="136" t="s">
        <v>59</v>
      </c>
      <c r="F15" s="126">
        <v>30990</v>
      </c>
      <c r="G15" s="136" t="s">
        <v>57</v>
      </c>
      <c r="H15" s="137"/>
      <c r="I15" s="138" t="s">
        <v>208</v>
      </c>
      <c r="J15" s="131">
        <f ca="1" t="shared" si="0"/>
        <v>38</v>
      </c>
      <c r="L15" s="83">
        <v>43</v>
      </c>
    </row>
    <row r="16" spans="1:12" s="132" customFormat="1" ht="19.5" customHeight="1">
      <c r="A16" s="84">
        <v>7</v>
      </c>
      <c r="B16" s="85" t="s">
        <v>15</v>
      </c>
      <c r="C16" s="86" t="s">
        <v>58</v>
      </c>
      <c r="D16" s="86" t="s">
        <v>72</v>
      </c>
      <c r="E16" s="86" t="s">
        <v>59</v>
      </c>
      <c r="F16" s="56">
        <v>27973</v>
      </c>
      <c r="G16" s="86" t="s">
        <v>55</v>
      </c>
      <c r="H16" s="130"/>
      <c r="I16" s="87" t="s">
        <v>208</v>
      </c>
      <c r="J16" s="131">
        <f ca="1" t="shared" si="0"/>
        <v>46</v>
      </c>
      <c r="L16" s="132">
        <v>58</v>
      </c>
    </row>
    <row r="17" spans="1:12" s="132" customFormat="1" ht="19.5" customHeight="1">
      <c r="A17" s="84">
        <v>8</v>
      </c>
      <c r="B17" s="85" t="s">
        <v>21</v>
      </c>
      <c r="C17" s="86" t="s">
        <v>53</v>
      </c>
      <c r="D17" s="86" t="s">
        <v>12</v>
      </c>
      <c r="E17" s="86" t="s">
        <v>59</v>
      </c>
      <c r="F17" s="56">
        <v>26983</v>
      </c>
      <c r="G17" s="86" t="s">
        <v>57</v>
      </c>
      <c r="H17" s="130"/>
      <c r="I17" s="87" t="s">
        <v>208</v>
      </c>
      <c r="J17" s="131">
        <f ca="1" t="shared" si="0"/>
        <v>49</v>
      </c>
      <c r="L17" s="83">
        <v>65</v>
      </c>
    </row>
    <row r="18" spans="1:12" s="132" customFormat="1" ht="19.5" customHeight="1">
      <c r="A18" s="84">
        <v>9</v>
      </c>
      <c r="B18" s="84" t="s">
        <v>23</v>
      </c>
      <c r="C18" s="86" t="s">
        <v>58</v>
      </c>
      <c r="D18" s="86" t="s">
        <v>72</v>
      </c>
      <c r="E18" s="86" t="s">
        <v>59</v>
      </c>
      <c r="F18" s="56">
        <v>28267</v>
      </c>
      <c r="G18" s="86" t="s">
        <v>57</v>
      </c>
      <c r="H18" s="130"/>
      <c r="I18" s="87" t="s">
        <v>208</v>
      </c>
      <c r="J18" s="131">
        <f ca="1" t="shared" si="0"/>
        <v>45</v>
      </c>
      <c r="L18" s="132">
        <v>66</v>
      </c>
    </row>
    <row r="19" spans="1:12" s="132" customFormat="1" ht="19.5" customHeight="1">
      <c r="A19" s="84">
        <v>10</v>
      </c>
      <c r="B19" s="85" t="s">
        <v>11</v>
      </c>
      <c r="C19" s="86" t="s">
        <v>53</v>
      </c>
      <c r="D19" s="86" t="s">
        <v>12</v>
      </c>
      <c r="E19" s="86" t="s">
        <v>56</v>
      </c>
      <c r="F19" s="56">
        <v>27975</v>
      </c>
      <c r="G19" s="86" t="s">
        <v>55</v>
      </c>
      <c r="H19" s="130"/>
      <c r="I19" s="87" t="s">
        <v>208</v>
      </c>
      <c r="J19" s="131">
        <f ca="1" t="shared" si="0"/>
        <v>46</v>
      </c>
      <c r="L19" s="83">
        <v>77</v>
      </c>
    </row>
    <row r="20" spans="1:12" s="132" customFormat="1" ht="19.5" customHeight="1">
      <c r="A20" s="84">
        <v>11</v>
      </c>
      <c r="B20" s="85" t="s">
        <v>14</v>
      </c>
      <c r="C20" s="86" t="s">
        <v>58</v>
      </c>
      <c r="D20" s="86" t="s">
        <v>12</v>
      </c>
      <c r="E20" s="86" t="s">
        <v>59</v>
      </c>
      <c r="F20" s="56">
        <v>24668</v>
      </c>
      <c r="G20" s="86" t="s">
        <v>57</v>
      </c>
      <c r="H20" s="130"/>
      <c r="I20" s="87" t="s">
        <v>208</v>
      </c>
      <c r="J20" s="131">
        <f ca="1" t="shared" si="0"/>
        <v>55</v>
      </c>
      <c r="L20" s="83">
        <v>97</v>
      </c>
    </row>
    <row r="21" spans="1:12" s="132" customFormat="1" ht="19.5" customHeight="1">
      <c r="A21" s="84">
        <v>12</v>
      </c>
      <c r="B21" s="135" t="s">
        <v>32</v>
      </c>
      <c r="C21" s="136" t="s">
        <v>58</v>
      </c>
      <c r="D21" s="136" t="s">
        <v>120</v>
      </c>
      <c r="E21" s="136" t="s">
        <v>56</v>
      </c>
      <c r="F21" s="126">
        <v>29063</v>
      </c>
      <c r="G21" s="136" t="s">
        <v>55</v>
      </c>
      <c r="H21" s="137"/>
      <c r="I21" s="138" t="s">
        <v>208</v>
      </c>
      <c r="J21" s="131">
        <f ca="1" t="shared" si="0"/>
        <v>43</v>
      </c>
      <c r="L21" s="83">
        <v>105</v>
      </c>
    </row>
    <row r="22" spans="1:12" s="132" customFormat="1" ht="19.5" customHeight="1">
      <c r="A22" s="84">
        <v>13</v>
      </c>
      <c r="B22" s="85" t="s">
        <v>38</v>
      </c>
      <c r="C22" s="86"/>
      <c r="D22" s="86" t="s">
        <v>121</v>
      </c>
      <c r="E22" s="86" t="s">
        <v>59</v>
      </c>
      <c r="F22" s="127">
        <v>31303</v>
      </c>
      <c r="G22" s="86" t="s">
        <v>57</v>
      </c>
      <c r="H22" s="90"/>
      <c r="I22" s="87" t="s">
        <v>208</v>
      </c>
      <c r="J22" s="131">
        <f ca="1" t="shared" si="0"/>
        <v>37</v>
      </c>
      <c r="L22" s="132">
        <v>106</v>
      </c>
    </row>
    <row r="23" spans="1:12" s="132" customFormat="1" ht="19.5" customHeight="1">
      <c r="A23" s="84">
        <v>14</v>
      </c>
      <c r="B23" s="85" t="s">
        <v>26</v>
      </c>
      <c r="C23" s="86" t="s">
        <v>58</v>
      </c>
      <c r="D23" s="86" t="s">
        <v>121</v>
      </c>
      <c r="E23" s="86" t="s">
        <v>59</v>
      </c>
      <c r="F23" s="56">
        <v>27885</v>
      </c>
      <c r="G23" s="86" t="s">
        <v>55</v>
      </c>
      <c r="H23" s="90"/>
      <c r="I23" s="87" t="s">
        <v>208</v>
      </c>
      <c r="J23" s="131">
        <f ca="1" t="shared" si="0"/>
        <v>46</v>
      </c>
      <c r="L23" s="83">
        <v>113</v>
      </c>
    </row>
    <row r="24" spans="1:12" s="132" customFormat="1" ht="19.5" customHeight="1">
      <c r="A24" s="84">
        <v>15</v>
      </c>
      <c r="B24" s="85" t="s">
        <v>24</v>
      </c>
      <c r="C24" s="86"/>
      <c r="D24" s="86" t="s">
        <v>120</v>
      </c>
      <c r="E24" s="86" t="s">
        <v>59</v>
      </c>
      <c r="F24" s="56">
        <v>29392</v>
      </c>
      <c r="G24" s="86" t="s">
        <v>57</v>
      </c>
      <c r="H24" s="90"/>
      <c r="I24" s="87" t="s">
        <v>208</v>
      </c>
      <c r="J24" s="131">
        <f ca="1" t="shared" si="0"/>
        <v>42</v>
      </c>
      <c r="L24" s="132">
        <v>118</v>
      </c>
    </row>
    <row r="25" spans="1:12" s="132" customFormat="1" ht="19.5" customHeight="1">
      <c r="A25" s="84">
        <v>16</v>
      </c>
      <c r="B25" s="84" t="s">
        <v>27</v>
      </c>
      <c r="C25" s="86"/>
      <c r="D25" s="86" t="s">
        <v>120</v>
      </c>
      <c r="E25" s="86" t="s">
        <v>59</v>
      </c>
      <c r="F25" s="56">
        <v>28535</v>
      </c>
      <c r="G25" s="86" t="s">
        <v>57</v>
      </c>
      <c r="H25" s="90"/>
      <c r="I25" s="87" t="s">
        <v>208</v>
      </c>
      <c r="J25" s="131">
        <f ca="1" t="shared" si="0"/>
        <v>45</v>
      </c>
      <c r="L25" s="132">
        <v>126</v>
      </c>
    </row>
    <row r="26" spans="1:12" s="132" customFormat="1" ht="19.5" customHeight="1">
      <c r="A26" s="84">
        <v>17</v>
      </c>
      <c r="B26" s="85" t="s">
        <v>28</v>
      </c>
      <c r="C26" s="86"/>
      <c r="D26" s="86" t="s">
        <v>121</v>
      </c>
      <c r="E26" s="86" t="s">
        <v>59</v>
      </c>
      <c r="F26" s="56">
        <v>27446</v>
      </c>
      <c r="G26" s="86" t="s">
        <v>57</v>
      </c>
      <c r="H26" s="90"/>
      <c r="I26" s="87" t="s">
        <v>208</v>
      </c>
      <c r="J26" s="131">
        <f ca="1" t="shared" si="0"/>
        <v>48</v>
      </c>
      <c r="L26" s="83">
        <v>127</v>
      </c>
    </row>
    <row r="27" spans="1:12" s="132" customFormat="1" ht="19.5" customHeight="1">
      <c r="A27" s="84">
        <v>18</v>
      </c>
      <c r="B27" s="85" t="s">
        <v>31</v>
      </c>
      <c r="C27" s="86"/>
      <c r="D27" s="86" t="s">
        <v>273</v>
      </c>
      <c r="E27" s="86" t="s">
        <v>59</v>
      </c>
      <c r="F27" s="56">
        <v>28156</v>
      </c>
      <c r="G27" s="86" t="s">
        <v>57</v>
      </c>
      <c r="H27" s="90"/>
      <c r="I27" s="87" t="s">
        <v>208</v>
      </c>
      <c r="J27" s="131">
        <f ca="1" t="shared" si="0"/>
        <v>46</v>
      </c>
      <c r="L27" s="83">
        <v>131</v>
      </c>
    </row>
    <row r="28" spans="1:12" s="132" customFormat="1" ht="19.5" customHeight="1">
      <c r="A28" s="84">
        <v>19</v>
      </c>
      <c r="B28" s="84" t="s">
        <v>199</v>
      </c>
      <c r="C28" s="86"/>
      <c r="D28" s="86" t="s">
        <v>30</v>
      </c>
      <c r="E28" s="86" t="s">
        <v>59</v>
      </c>
      <c r="F28" s="56">
        <v>22735</v>
      </c>
      <c r="G28" s="86" t="s">
        <v>55</v>
      </c>
      <c r="H28" s="90"/>
      <c r="I28" s="87" t="s">
        <v>208</v>
      </c>
      <c r="J28" s="131">
        <f ca="1" t="shared" si="0"/>
        <v>61</v>
      </c>
      <c r="L28" s="132">
        <v>140</v>
      </c>
    </row>
    <row r="29" spans="1:12" s="132" customFormat="1" ht="19.5" customHeight="1">
      <c r="A29" s="84">
        <v>20</v>
      </c>
      <c r="B29" s="85" t="s">
        <v>40</v>
      </c>
      <c r="C29" s="86"/>
      <c r="D29" s="86" t="s">
        <v>258</v>
      </c>
      <c r="E29" s="86" t="s">
        <v>61</v>
      </c>
      <c r="F29" s="56">
        <v>33133</v>
      </c>
      <c r="G29" s="86" t="s">
        <v>57</v>
      </c>
      <c r="H29" s="90"/>
      <c r="I29" s="87" t="s">
        <v>208</v>
      </c>
      <c r="J29" s="131">
        <f ca="1" t="shared" si="0"/>
        <v>32</v>
      </c>
      <c r="L29" s="132">
        <v>144</v>
      </c>
    </row>
    <row r="30" spans="1:12" s="132" customFormat="1" ht="19.5" customHeight="1">
      <c r="A30" s="84">
        <v>21</v>
      </c>
      <c r="B30" s="85" t="s">
        <v>268</v>
      </c>
      <c r="C30" s="86"/>
      <c r="D30" s="86" t="s">
        <v>272</v>
      </c>
      <c r="E30" s="86" t="s">
        <v>61</v>
      </c>
      <c r="F30" s="56">
        <v>34223</v>
      </c>
      <c r="G30" s="86" t="s">
        <v>55</v>
      </c>
      <c r="H30" s="90"/>
      <c r="I30" s="87" t="s">
        <v>209</v>
      </c>
      <c r="J30" s="131">
        <f ca="1" t="shared" si="0"/>
        <v>29</v>
      </c>
      <c r="L30" s="83">
        <v>145</v>
      </c>
    </row>
    <row r="31" spans="1:12" s="132" customFormat="1" ht="19.5" customHeight="1">
      <c r="A31" s="84">
        <v>22</v>
      </c>
      <c r="B31" s="85" t="s">
        <v>33</v>
      </c>
      <c r="C31" s="86"/>
      <c r="D31" s="86" t="s">
        <v>274</v>
      </c>
      <c r="E31" s="86" t="s">
        <v>61</v>
      </c>
      <c r="F31" s="56">
        <v>26693</v>
      </c>
      <c r="G31" s="86" t="s">
        <v>57</v>
      </c>
      <c r="H31" s="90"/>
      <c r="I31" s="87" t="s">
        <v>208</v>
      </c>
      <c r="J31" s="131">
        <f ca="1" t="shared" si="0"/>
        <v>50</v>
      </c>
      <c r="L31" s="83">
        <v>147</v>
      </c>
    </row>
    <row r="32" spans="1:12" s="132" customFormat="1" ht="19.5" customHeight="1">
      <c r="A32" s="84">
        <v>23</v>
      </c>
      <c r="B32" s="85" t="s">
        <v>25</v>
      </c>
      <c r="C32" s="86"/>
      <c r="D32" s="86" t="s">
        <v>120</v>
      </c>
      <c r="E32" s="86" t="s">
        <v>59</v>
      </c>
      <c r="F32" s="56">
        <v>27063</v>
      </c>
      <c r="G32" s="86" t="s">
        <v>57</v>
      </c>
      <c r="H32" s="90"/>
      <c r="I32" s="87" t="s">
        <v>208</v>
      </c>
      <c r="J32" s="131">
        <f ca="1" t="shared" si="0"/>
        <v>49</v>
      </c>
      <c r="L32" s="132">
        <v>156</v>
      </c>
    </row>
    <row r="33" spans="1:12" s="132" customFormat="1" ht="19.5" customHeight="1">
      <c r="A33" s="84">
        <v>24</v>
      </c>
      <c r="B33" s="85" t="s">
        <v>2</v>
      </c>
      <c r="C33" s="86"/>
      <c r="D33" s="86" t="s">
        <v>3</v>
      </c>
      <c r="E33" s="86" t="s">
        <v>61</v>
      </c>
      <c r="F33" s="56">
        <v>27941</v>
      </c>
      <c r="G33" s="86" t="s">
        <v>55</v>
      </c>
      <c r="H33" s="90"/>
      <c r="I33" s="87" t="s">
        <v>208</v>
      </c>
      <c r="J33" s="131">
        <f ca="1" t="shared" si="0"/>
        <v>46</v>
      </c>
      <c r="L33" s="132">
        <v>162</v>
      </c>
    </row>
    <row r="34" spans="1:18" s="134" customFormat="1" ht="19.5" customHeight="1">
      <c r="A34" s="84">
        <v>25</v>
      </c>
      <c r="B34" s="85" t="s">
        <v>4</v>
      </c>
      <c r="C34" s="86"/>
      <c r="D34" s="86" t="s">
        <v>271</v>
      </c>
      <c r="E34" s="86" t="s">
        <v>61</v>
      </c>
      <c r="F34" s="56">
        <v>30696</v>
      </c>
      <c r="G34" s="86" t="s">
        <v>55</v>
      </c>
      <c r="H34" s="90"/>
      <c r="I34" s="87" t="s">
        <v>208</v>
      </c>
      <c r="J34" s="131">
        <f ca="1" t="shared" si="0"/>
        <v>39</v>
      </c>
      <c r="K34" s="132"/>
      <c r="L34" s="83">
        <v>163</v>
      </c>
      <c r="M34" s="132"/>
      <c r="N34" s="132"/>
      <c r="O34" s="132"/>
      <c r="P34" s="132"/>
      <c r="Q34" s="132"/>
      <c r="R34" s="132"/>
    </row>
    <row r="35" spans="1:12" s="132" customFormat="1" ht="19.5" customHeight="1">
      <c r="A35" s="84">
        <v>26</v>
      </c>
      <c r="B35" s="84" t="s">
        <v>36</v>
      </c>
      <c r="C35" s="86" t="s">
        <v>170</v>
      </c>
      <c r="D35" s="86" t="s">
        <v>276</v>
      </c>
      <c r="E35" s="86" t="s">
        <v>59</v>
      </c>
      <c r="F35" s="56">
        <v>28456</v>
      </c>
      <c r="G35" s="86" t="s">
        <v>57</v>
      </c>
      <c r="H35" s="90"/>
      <c r="I35" s="87" t="s">
        <v>208</v>
      </c>
      <c r="J35" s="131">
        <f ca="1" t="shared" si="0"/>
        <v>45</v>
      </c>
      <c r="L35" s="83">
        <v>169</v>
      </c>
    </row>
    <row r="36" spans="1:12" s="132" customFormat="1" ht="19.5" customHeight="1">
      <c r="A36" s="84">
        <v>27</v>
      </c>
      <c r="B36" s="84" t="s">
        <v>37</v>
      </c>
      <c r="C36" s="86" t="s">
        <v>170</v>
      </c>
      <c r="D36" s="86" t="s">
        <v>275</v>
      </c>
      <c r="E36" s="86" t="s">
        <v>59</v>
      </c>
      <c r="F36" s="56">
        <v>27878</v>
      </c>
      <c r="G36" s="86" t="s">
        <v>57</v>
      </c>
      <c r="H36" s="90"/>
      <c r="I36" s="87" t="s">
        <v>208</v>
      </c>
      <c r="J36" s="131">
        <f ca="1" t="shared" si="0"/>
        <v>46</v>
      </c>
      <c r="L36" s="132">
        <v>170</v>
      </c>
    </row>
    <row r="37" spans="1:18" s="134" customFormat="1" ht="19.5" customHeight="1">
      <c r="A37" s="84">
        <v>28</v>
      </c>
      <c r="B37" s="84" t="s">
        <v>173</v>
      </c>
      <c r="C37" s="86" t="s">
        <v>170</v>
      </c>
      <c r="D37" s="86" t="s">
        <v>275</v>
      </c>
      <c r="E37" s="86" t="s">
        <v>61</v>
      </c>
      <c r="F37" s="56">
        <v>29266</v>
      </c>
      <c r="G37" s="86" t="s">
        <v>57</v>
      </c>
      <c r="H37" s="90"/>
      <c r="I37" s="87" t="s">
        <v>208</v>
      </c>
      <c r="J37" s="131">
        <f ca="1" t="shared" si="0"/>
        <v>43</v>
      </c>
      <c r="K37" s="132"/>
      <c r="L37" s="132">
        <v>172</v>
      </c>
      <c r="M37" s="132"/>
      <c r="N37" s="132"/>
      <c r="O37" s="132"/>
      <c r="P37" s="132"/>
      <c r="Q37" s="132"/>
      <c r="R37" s="132"/>
    </row>
    <row r="38" spans="1:10" s="18" customFormat="1" ht="21" customHeight="1">
      <c r="A38" s="24"/>
      <c r="B38" s="25"/>
      <c r="C38" s="26"/>
      <c r="D38" s="27"/>
      <c r="E38" s="26"/>
      <c r="F38" s="28"/>
      <c r="G38" s="29"/>
      <c r="H38" s="30"/>
      <c r="I38" s="72"/>
      <c r="J38" s="71"/>
    </row>
    <row r="39" spans="1:10" s="18" customFormat="1" ht="15">
      <c r="A39" s="31"/>
      <c r="B39" s="167" t="s">
        <v>246</v>
      </c>
      <c r="C39" s="168"/>
      <c r="D39" s="167" t="s">
        <v>245</v>
      </c>
      <c r="E39" s="167"/>
      <c r="F39" s="32"/>
      <c r="G39" s="51" t="s">
        <v>48</v>
      </c>
      <c r="H39" s="51"/>
      <c r="I39" s="73"/>
      <c r="J39" s="71"/>
    </row>
    <row r="40" spans="1:15" s="18" customFormat="1" ht="15">
      <c r="A40" s="31"/>
      <c r="B40" s="33" t="s">
        <v>54</v>
      </c>
      <c r="C40" s="34">
        <f>COUNTIF($E$10:$E$37,"PGS.TS")</f>
        <v>0</v>
      </c>
      <c r="D40" s="33" t="s">
        <v>54</v>
      </c>
      <c r="E40" s="34">
        <f>COUNTIF($E$10:$E$37,"PGS.TS")</f>
        <v>0</v>
      </c>
      <c r="F40" s="32"/>
      <c r="G40" s="33" t="s">
        <v>53</v>
      </c>
      <c r="H40" s="34">
        <f>COUNTIF($C$10:$C$37,"GVC")</f>
        <v>4</v>
      </c>
      <c r="I40" s="73">
        <f>COUNTIF($C$10:$C$37,"GVC")</f>
        <v>4</v>
      </c>
      <c r="J40" s="74"/>
      <c r="K40" s="35"/>
      <c r="L40" s="36"/>
      <c r="M40" s="36"/>
      <c r="N40" s="36"/>
      <c r="O40" s="36"/>
    </row>
    <row r="41" spans="1:15" s="18" customFormat="1" ht="15">
      <c r="A41" s="31"/>
      <c r="B41" s="33" t="s">
        <v>56</v>
      </c>
      <c r="C41" s="34">
        <f>COUNTIF($E$10:$E$37,"TS")</f>
        <v>2</v>
      </c>
      <c r="D41" s="33" t="s">
        <v>56</v>
      </c>
      <c r="E41" s="34">
        <f>COUNTIF($E$10:$E$37,"TS")</f>
        <v>2</v>
      </c>
      <c r="F41" s="32"/>
      <c r="G41" s="33" t="s">
        <v>58</v>
      </c>
      <c r="H41" s="34">
        <f>COUNTIF($C$10:$C$37,"GV")</f>
        <v>9</v>
      </c>
      <c r="I41" s="73">
        <f>COUNTIF($C$10:$C$37,"GV")</f>
        <v>9</v>
      </c>
      <c r="J41" s="74"/>
      <c r="K41" s="35"/>
      <c r="L41" s="36"/>
      <c r="M41" s="36"/>
      <c r="N41" s="36"/>
      <c r="O41" s="36"/>
    </row>
    <row r="42" spans="1:15" s="18" customFormat="1" ht="15">
      <c r="A42" s="31"/>
      <c r="B42" s="33" t="s">
        <v>86</v>
      </c>
      <c r="C42" s="34">
        <f>COUNTIF($E$10:$E$37,"NCS")</f>
        <v>0</v>
      </c>
      <c r="D42" s="33" t="s">
        <v>86</v>
      </c>
      <c r="E42" s="34">
        <f>COUNTIF($E$10:$E$37,"NCS")</f>
        <v>0</v>
      </c>
      <c r="F42" s="32"/>
      <c r="G42" s="33" t="s">
        <v>170</v>
      </c>
      <c r="H42" s="34">
        <f>COUNTIF($C$10:$C$37,"GVMN")</f>
        <v>3</v>
      </c>
      <c r="I42" s="73">
        <f>COUNTIF($C$10:$C$39,"GVMN")</f>
        <v>3</v>
      </c>
      <c r="J42" s="74"/>
      <c r="K42" s="35"/>
      <c r="L42" s="36"/>
      <c r="M42" s="36"/>
      <c r="N42" s="36"/>
      <c r="O42" s="36"/>
    </row>
    <row r="43" spans="1:15" s="18" customFormat="1" ht="15">
      <c r="A43" s="31"/>
      <c r="B43" s="33" t="s">
        <v>59</v>
      </c>
      <c r="C43" s="34">
        <f>COUNTIF($A$10:$H$37,"THS")</f>
        <v>20</v>
      </c>
      <c r="D43" s="33" t="s">
        <v>59</v>
      </c>
      <c r="E43" s="34">
        <f>COUNTIF($A$10:$H$37,"THS")</f>
        <v>20</v>
      </c>
      <c r="F43" s="32"/>
      <c r="G43" s="37" t="s">
        <v>196</v>
      </c>
      <c r="H43" s="37">
        <f>SUM(H40:H42)</f>
        <v>16</v>
      </c>
      <c r="I43" s="38">
        <f>SUM(I40:I42)</f>
        <v>16</v>
      </c>
      <c r="J43" s="74"/>
      <c r="K43" s="35"/>
      <c r="L43" s="36"/>
      <c r="M43" s="36"/>
      <c r="N43" s="36"/>
      <c r="O43" s="36"/>
    </row>
    <row r="44" spans="1:15" s="18" customFormat="1" ht="15">
      <c r="A44" s="31"/>
      <c r="B44" s="33" t="s">
        <v>66</v>
      </c>
      <c r="C44" s="34">
        <f>COUNTIF($E$10:$E$37,"CH")</f>
        <v>0</v>
      </c>
      <c r="D44" s="33" t="s">
        <v>66</v>
      </c>
      <c r="E44" s="34">
        <f>COUNTIF($E$10:$E$37,"CH")</f>
        <v>0</v>
      </c>
      <c r="F44" s="32"/>
      <c r="H44" s="35"/>
      <c r="I44" s="75"/>
      <c r="J44" s="74"/>
      <c r="K44" s="35"/>
      <c r="L44" s="36">
        <v>182</v>
      </c>
      <c r="M44" s="36"/>
      <c r="N44" s="36"/>
      <c r="O44" s="36"/>
    </row>
    <row r="45" spans="1:15" s="18" customFormat="1" ht="15">
      <c r="A45" s="31"/>
      <c r="B45" s="33" t="s">
        <v>61</v>
      </c>
      <c r="C45" s="34">
        <f>COUNTIF($E$10:$E$37,"CN")</f>
        <v>6</v>
      </c>
      <c r="D45" s="33" t="s">
        <v>61</v>
      </c>
      <c r="E45" s="34">
        <f>COUNTIF($E$10:$E$37,"CN")</f>
        <v>6</v>
      </c>
      <c r="F45" s="32"/>
      <c r="H45" s="35"/>
      <c r="I45" s="76"/>
      <c r="J45" s="74"/>
      <c r="K45" s="35"/>
      <c r="L45" s="36">
        <v>29</v>
      </c>
      <c r="M45" s="36"/>
      <c r="N45" s="36"/>
      <c r="O45" s="36"/>
    </row>
    <row r="46" spans="1:15" s="18" customFormat="1" ht="15">
      <c r="A46" s="31"/>
      <c r="B46" s="33" t="s">
        <v>70</v>
      </c>
      <c r="C46" s="34">
        <f>COUNTIF($E$10:$E$37,"CĐ")</f>
        <v>0</v>
      </c>
      <c r="D46" s="33" t="s">
        <v>70</v>
      </c>
      <c r="E46" s="34">
        <f>COUNTIF($E$10:$E$37,"CĐ")</f>
        <v>0</v>
      </c>
      <c r="F46" s="32"/>
      <c r="G46" s="39" t="s">
        <v>208</v>
      </c>
      <c r="H46" s="40"/>
      <c r="I46" s="73">
        <f>COUNTIF($I$10:$I$37,"BC")</f>
        <v>27</v>
      </c>
      <c r="J46" s="74"/>
      <c r="K46" s="35"/>
      <c r="L46" s="36">
        <f>L44-L45</f>
        <v>153</v>
      </c>
      <c r="M46" s="41"/>
      <c r="N46" s="35"/>
      <c r="O46" s="36"/>
    </row>
    <row r="47" spans="1:15" s="18" customFormat="1" ht="15">
      <c r="A47" s="31"/>
      <c r="B47" s="33" t="s">
        <v>106</v>
      </c>
      <c r="C47" s="34">
        <f>COUNTIF($E$10:$E$37,"TC")</f>
        <v>0</v>
      </c>
      <c r="D47" s="33" t="s">
        <v>106</v>
      </c>
      <c r="E47" s="34">
        <f>COUNTIF($E$10:$E$37,"TC")</f>
        <v>0</v>
      </c>
      <c r="F47" s="32"/>
      <c r="G47" s="39" t="s">
        <v>216</v>
      </c>
      <c r="H47" s="40"/>
      <c r="I47" s="73">
        <f>COUNTIF($I$10:$I$37,"HĐKXĐTH")</f>
        <v>0</v>
      </c>
      <c r="J47" s="74"/>
      <c r="K47" s="35"/>
      <c r="L47" s="36"/>
      <c r="M47" s="41"/>
      <c r="N47" s="35"/>
      <c r="O47" s="36"/>
    </row>
    <row r="48" spans="1:15" s="18" customFormat="1" ht="15">
      <c r="A48" s="31"/>
      <c r="B48" s="33" t="s">
        <v>213</v>
      </c>
      <c r="C48" s="34">
        <f>COUNTIF($E$10:$E$37,"PT")</f>
        <v>0</v>
      </c>
      <c r="D48" s="33" t="s">
        <v>213</v>
      </c>
      <c r="E48" s="34">
        <f>COUNTIF($E$10:$E$37,"PT")</f>
        <v>0</v>
      </c>
      <c r="F48" s="32"/>
      <c r="G48" s="39" t="s">
        <v>209</v>
      </c>
      <c r="H48" s="40"/>
      <c r="I48" s="73">
        <f>COUNTIF($I$10:$I$37,"HĐCTH")</f>
        <v>1</v>
      </c>
      <c r="J48" s="74"/>
      <c r="K48" s="35"/>
      <c r="L48" s="36"/>
      <c r="M48" s="41"/>
      <c r="N48" s="35"/>
      <c r="O48" s="36"/>
    </row>
    <row r="49" spans="1:15" s="18" customFormat="1" ht="15">
      <c r="A49" s="31"/>
      <c r="B49" s="33" t="s">
        <v>55</v>
      </c>
      <c r="C49" s="34">
        <f>COUNTIF($G$10:$G$37,"Nam")</f>
        <v>10</v>
      </c>
      <c r="D49" s="33" t="s">
        <v>55</v>
      </c>
      <c r="E49" s="34">
        <f>COUNTIF($G$10:$G$37,"Nam")</f>
        <v>10</v>
      </c>
      <c r="F49" s="32"/>
      <c r="G49" s="39" t="s">
        <v>215</v>
      </c>
      <c r="H49" s="43"/>
      <c r="I49" s="73">
        <f>COUNTIF($I$10:$I$37,"HĐNĐ68")</f>
        <v>0</v>
      </c>
      <c r="J49" s="74"/>
      <c r="K49" s="36"/>
      <c r="L49" s="36"/>
      <c r="M49" s="41"/>
      <c r="N49" s="35"/>
      <c r="O49" s="36"/>
    </row>
    <row r="50" spans="1:15" s="18" customFormat="1" ht="15">
      <c r="A50" s="31"/>
      <c r="B50" s="33" t="s">
        <v>57</v>
      </c>
      <c r="C50" s="34">
        <f>COUNTIF($G$10:$G$37,"NỮ")</f>
        <v>18</v>
      </c>
      <c r="D50" s="33" t="s">
        <v>57</v>
      </c>
      <c r="E50" s="34">
        <f>COUNTIF($G$10:$G$37,"NỮ")</f>
        <v>18</v>
      </c>
      <c r="F50" s="32"/>
      <c r="G50" s="37" t="s">
        <v>196</v>
      </c>
      <c r="H50" s="43"/>
      <c r="I50" s="44">
        <f>SUM(I46:I49)</f>
        <v>28</v>
      </c>
      <c r="J50" s="77"/>
      <c r="K50" s="36"/>
      <c r="L50" s="36"/>
      <c r="M50" s="41"/>
      <c r="N50" s="35"/>
      <c r="O50" s="36"/>
    </row>
    <row r="51" spans="1:15" s="18" customFormat="1" ht="15">
      <c r="A51" s="31"/>
      <c r="B51" s="37" t="s">
        <v>196</v>
      </c>
      <c r="C51" s="38">
        <f>SUM($E$40:$E$48)</f>
        <v>28</v>
      </c>
      <c r="D51" s="37" t="s">
        <v>196</v>
      </c>
      <c r="E51" s="38">
        <f>SUM($E$40:$E$48)</f>
        <v>28</v>
      </c>
      <c r="F51" s="32"/>
      <c r="H51" s="36"/>
      <c r="I51" s="76"/>
      <c r="J51" s="77"/>
      <c r="K51" s="36"/>
      <c r="L51" s="36"/>
      <c r="M51" s="41"/>
      <c r="N51" s="35"/>
      <c r="O51" s="36"/>
    </row>
    <row r="52" spans="1:15" s="18" customFormat="1" ht="15">
      <c r="A52" s="31"/>
      <c r="B52" s="81"/>
      <c r="C52" s="82"/>
      <c r="D52" s="81"/>
      <c r="E52" s="82"/>
      <c r="F52" s="32"/>
      <c r="H52" s="36"/>
      <c r="I52" s="76"/>
      <c r="J52" s="77"/>
      <c r="K52" s="36"/>
      <c r="L52" s="36"/>
      <c r="M52" s="41"/>
      <c r="N52" s="35"/>
      <c r="O52" s="36"/>
    </row>
    <row r="53" spans="1:15" s="18" customFormat="1" ht="15">
      <c r="A53" s="31"/>
      <c r="C53" s="42"/>
      <c r="D53" s="42"/>
      <c r="F53" s="32"/>
      <c r="H53" s="36"/>
      <c r="I53" s="76"/>
      <c r="J53" s="77"/>
      <c r="K53" s="36"/>
      <c r="L53" s="36"/>
      <c r="M53" s="41"/>
      <c r="N53" s="35"/>
      <c r="O53" s="36"/>
    </row>
    <row r="54" spans="1:15" s="18" customFormat="1" ht="15">
      <c r="A54" s="31"/>
      <c r="B54" s="169" t="s">
        <v>239</v>
      </c>
      <c r="C54" s="168"/>
      <c r="D54" s="169" t="s">
        <v>241</v>
      </c>
      <c r="E54" s="168"/>
      <c r="F54" s="169" t="s">
        <v>240</v>
      </c>
      <c r="G54" s="168"/>
      <c r="H54" s="36"/>
      <c r="I54" s="76"/>
      <c r="J54" s="77"/>
      <c r="K54" s="36"/>
      <c r="L54" s="36"/>
      <c r="M54" s="41"/>
      <c r="N54" s="35"/>
      <c r="O54" s="36"/>
    </row>
    <row r="55" spans="1:15" s="18" customFormat="1" ht="15">
      <c r="A55" s="31"/>
      <c r="B55" s="46" t="s">
        <v>231</v>
      </c>
      <c r="C55" s="47">
        <f>COUNTIF($J$10:$J$37,"&gt;=55")</f>
        <v>3</v>
      </c>
      <c r="D55" s="46" t="s">
        <v>231</v>
      </c>
      <c r="E55" s="47">
        <f>_xlfn.COUNTIFS($G$10:$G$37,"Nam",$J$10:$J$37,"&gt;=55")</f>
        <v>1</v>
      </c>
      <c r="F55" s="46" t="s">
        <v>231</v>
      </c>
      <c r="G55" s="47">
        <f>C55-E55</f>
        <v>2</v>
      </c>
      <c r="H55" s="36"/>
      <c r="I55" s="76"/>
      <c r="J55" s="77"/>
      <c r="K55" s="36"/>
      <c r="L55" s="36"/>
      <c r="M55" s="41"/>
      <c r="N55" s="35"/>
      <c r="O55" s="36"/>
    </row>
    <row r="56" spans="1:15" s="18" customFormat="1" ht="15">
      <c r="A56" s="31"/>
      <c r="B56" s="46" t="s">
        <v>232</v>
      </c>
      <c r="C56" s="47">
        <f>COUNTIF($J$10:$J$37,"&gt;=50")-COUNTIF($J$10:$J$37,"&gt;=55")</f>
        <v>2</v>
      </c>
      <c r="D56" s="46" t="s">
        <v>232</v>
      </c>
      <c r="E56" s="47">
        <f>_xlfn.COUNTIFS($G$10:$G$37,"Nam",$J$10:$J$37,"&gt;=50")-_xlfn.COUNTIFS($G$10:$G$37,"Nam",$J$10:$J$37,"&gt;=55")</f>
        <v>1</v>
      </c>
      <c r="F56" s="46" t="s">
        <v>232</v>
      </c>
      <c r="G56" s="47">
        <f aca="true" t="shared" si="1" ref="G56:G61">C56-E56</f>
        <v>1</v>
      </c>
      <c r="H56" s="36"/>
      <c r="I56" s="76"/>
      <c r="J56" s="77"/>
      <c r="K56" s="36"/>
      <c r="L56" s="36"/>
      <c r="M56" s="41"/>
      <c r="N56" s="35"/>
      <c r="O56" s="36"/>
    </row>
    <row r="57" spans="1:15" s="18" customFormat="1" ht="15">
      <c r="A57" s="31"/>
      <c r="B57" s="46" t="s">
        <v>233</v>
      </c>
      <c r="C57" s="47">
        <f>COUNTIF($J$10:$J$37,"&gt;=45")-COUNTIF($J$10:$J$37,"&gt;=50")</f>
        <v>13</v>
      </c>
      <c r="D57" s="46" t="s">
        <v>233</v>
      </c>
      <c r="E57" s="47">
        <f>_xlfn.COUNTIFS($G$10:$G$37,"Nam",$J$10:$J$37,"&gt;=45")-_xlfn.COUNTIFS($G$10:$G$37,"Nam",$J$10:$J$37,"&gt;=50")</f>
        <v>4</v>
      </c>
      <c r="F57" s="46" t="s">
        <v>233</v>
      </c>
      <c r="G57" s="47">
        <f t="shared" si="1"/>
        <v>9</v>
      </c>
      <c r="H57" s="36"/>
      <c r="I57" s="76"/>
      <c r="J57" s="77"/>
      <c r="K57" s="36"/>
      <c r="L57" s="36"/>
      <c r="M57" s="41"/>
      <c r="N57" s="35"/>
      <c r="O57" s="36"/>
    </row>
    <row r="58" spans="1:15" s="18" customFormat="1" ht="15">
      <c r="A58" s="31"/>
      <c r="B58" s="46" t="s">
        <v>234</v>
      </c>
      <c r="C58" s="47">
        <f>COUNTIF($J$10:$J$37,"&gt;=40")-COUNTIF($J$10:$J$37,"&gt;=45")</f>
        <v>3</v>
      </c>
      <c r="D58" s="46" t="s">
        <v>234</v>
      </c>
      <c r="E58" s="47">
        <f>_xlfn.COUNTIFS($G$10:$G$37,"Nam",$J$10:$J$37,"&gt;=40")-_xlfn.COUNTIFS($G$10:$G$37,"Nam",$J$10:$J$37,"&gt;=45")</f>
        <v>1</v>
      </c>
      <c r="F58" s="46" t="s">
        <v>234</v>
      </c>
      <c r="G58" s="47">
        <f t="shared" si="1"/>
        <v>2</v>
      </c>
      <c r="H58" s="36"/>
      <c r="I58" s="76"/>
      <c r="J58" s="77"/>
      <c r="K58" s="36"/>
      <c r="L58" s="36"/>
      <c r="M58" s="41"/>
      <c r="N58" s="35"/>
      <c r="O58" s="36"/>
    </row>
    <row r="59" spans="1:15" s="18" customFormat="1" ht="15">
      <c r="A59" s="31"/>
      <c r="B59" s="46" t="s">
        <v>235</v>
      </c>
      <c r="C59" s="47">
        <f>COUNTIF($J$10:$J$37,"&gt;=35")-COUNTIF($J$10:$J$37,"&gt;=40")</f>
        <v>5</v>
      </c>
      <c r="D59" s="46" t="s">
        <v>235</v>
      </c>
      <c r="E59" s="47">
        <f>_xlfn.COUNTIFS($G$10:$G$37,"Nam",$J$10:$J$37,"&gt;=35")-_xlfn.COUNTIFS($G$10:$G$37,"Nam",$J$10:$J$37,"&gt;=40")</f>
        <v>2</v>
      </c>
      <c r="F59" s="46" t="s">
        <v>235</v>
      </c>
      <c r="G59" s="47">
        <f t="shared" si="1"/>
        <v>3</v>
      </c>
      <c r="H59" s="36"/>
      <c r="I59" s="76"/>
      <c r="J59" s="77"/>
      <c r="K59" s="36"/>
      <c r="L59" s="36"/>
      <c r="M59" s="41"/>
      <c r="N59" s="35"/>
      <c r="O59" s="36"/>
    </row>
    <row r="60" spans="1:15" s="18" customFormat="1" ht="15">
      <c r="A60" s="31"/>
      <c r="B60" s="46" t="s">
        <v>236</v>
      </c>
      <c r="C60" s="47">
        <f>COUNTIF($J$10:$J$37,"&gt;=30")-COUNTIF($J$10:$J$37,"&gt;=35")</f>
        <v>1</v>
      </c>
      <c r="D60" s="46" t="s">
        <v>236</v>
      </c>
      <c r="E60" s="47">
        <f>_xlfn.COUNTIFS($G$10:$G$37,"Nam",$J$10:$J$37,"&gt;=30")-_xlfn.COUNTIFS($G$10:$G$37,"Nam",$J$10:$J$37,"&gt;=35")</f>
        <v>0</v>
      </c>
      <c r="F60" s="46" t="s">
        <v>236</v>
      </c>
      <c r="G60" s="47">
        <f t="shared" si="1"/>
        <v>1</v>
      </c>
      <c r="H60" s="36"/>
      <c r="I60" s="76"/>
      <c r="J60" s="77"/>
      <c r="K60" s="36"/>
      <c r="L60" s="36"/>
      <c r="M60" s="41"/>
      <c r="N60" s="35"/>
      <c r="O60" s="36"/>
    </row>
    <row r="61" spans="1:15" s="18" customFormat="1" ht="15">
      <c r="A61" s="31"/>
      <c r="B61" s="46" t="s">
        <v>237</v>
      </c>
      <c r="C61" s="47">
        <f>COUNTIF($J$10:$J$37,"&gt;=20")-COUNTIF($J$10:$J$37,"&gt;=30")</f>
        <v>1</v>
      </c>
      <c r="D61" s="46" t="s">
        <v>237</v>
      </c>
      <c r="E61" s="47">
        <f>_xlfn.COUNTIFS($G$10:$G$37,"Nam",$J$10:$J$37,"&gt;=20")-_xlfn.COUNTIFS($G$10:$G$37,"Nam",$J$10:$J$37,"&gt;=30")</f>
        <v>1</v>
      </c>
      <c r="F61" s="46" t="s">
        <v>237</v>
      </c>
      <c r="G61" s="47">
        <f t="shared" si="1"/>
        <v>0</v>
      </c>
      <c r="H61" s="36"/>
      <c r="I61" s="76"/>
      <c r="J61" s="77"/>
      <c r="K61" s="36"/>
      <c r="L61" s="36"/>
      <c r="M61" s="41"/>
      <c r="N61" s="35"/>
      <c r="O61" s="36"/>
    </row>
    <row r="62" spans="1:15" s="18" customFormat="1" ht="15">
      <c r="A62" s="31"/>
      <c r="B62" s="48" t="s">
        <v>238</v>
      </c>
      <c r="C62" s="139">
        <f>SUM(C55:C61)</f>
        <v>28</v>
      </c>
      <c r="D62" s="48" t="s">
        <v>238</v>
      </c>
      <c r="E62" s="139">
        <f>SUM(E55:E61)</f>
        <v>10</v>
      </c>
      <c r="F62" s="48" t="s">
        <v>238</v>
      </c>
      <c r="G62" s="139">
        <f>SUM(G55:G61)</f>
        <v>18</v>
      </c>
      <c r="H62" s="36"/>
      <c r="I62" s="76"/>
      <c r="J62" s="77"/>
      <c r="K62" s="36"/>
      <c r="L62" s="36"/>
      <c r="M62" s="41"/>
      <c r="N62" s="35"/>
      <c r="O62" s="36"/>
    </row>
    <row r="63" spans="1:15" s="18" customFormat="1" ht="15">
      <c r="A63" s="31"/>
      <c r="B63" s="46"/>
      <c r="C63" s="50"/>
      <c r="D63" s="50"/>
      <c r="E63" s="161">
        <f>E62+G62</f>
        <v>28</v>
      </c>
      <c r="F63" s="162"/>
      <c r="G63" s="162"/>
      <c r="H63" s="36"/>
      <c r="I63" s="76"/>
      <c r="J63" s="77"/>
      <c r="K63" s="36"/>
      <c r="L63" s="36"/>
      <c r="M63" s="41"/>
      <c r="N63" s="35"/>
      <c r="O63" s="36"/>
    </row>
    <row r="64" spans="1:15" s="18" customFormat="1" ht="15">
      <c r="A64" s="31"/>
      <c r="C64" s="42"/>
      <c r="D64" s="42"/>
      <c r="F64" s="32"/>
      <c r="H64" s="36"/>
      <c r="I64" s="76"/>
      <c r="J64" s="77"/>
      <c r="K64" s="36"/>
      <c r="L64" s="36"/>
      <c r="M64" s="41"/>
      <c r="N64" s="35"/>
      <c r="O64" s="36"/>
    </row>
    <row r="65" spans="8:15" ht="14.25">
      <c r="H65" s="13"/>
      <c r="I65" s="78"/>
      <c r="J65" s="79"/>
      <c r="K65" s="13"/>
      <c r="L65" s="13"/>
      <c r="M65" s="16"/>
      <c r="N65" s="15"/>
      <c r="O65" s="13"/>
    </row>
    <row r="66" spans="8:15" ht="14.25">
      <c r="H66" s="13"/>
      <c r="I66" s="78"/>
      <c r="J66" s="79"/>
      <c r="K66" s="13"/>
      <c r="L66" s="13"/>
      <c r="M66" s="16"/>
      <c r="N66" s="15"/>
      <c r="O66" s="13"/>
    </row>
    <row r="67" spans="8:15" ht="14.25">
      <c r="H67" s="13"/>
      <c r="I67" s="78"/>
      <c r="J67" s="79"/>
      <c r="K67" s="13"/>
      <c r="L67" s="13"/>
      <c r="M67" s="16"/>
      <c r="N67" s="15"/>
      <c r="O67" s="13"/>
    </row>
    <row r="68" spans="8:15" ht="14.25">
      <c r="H68" s="13"/>
      <c r="I68" s="78"/>
      <c r="J68" s="79"/>
      <c r="K68" s="13"/>
      <c r="L68" s="13"/>
      <c r="M68" s="16"/>
      <c r="N68" s="15"/>
      <c r="O68" s="13"/>
    </row>
    <row r="69" spans="8:15" ht="14.25">
      <c r="H69" s="13"/>
      <c r="I69" s="78"/>
      <c r="J69" s="79"/>
      <c r="K69" s="13"/>
      <c r="L69" s="13"/>
      <c r="M69" s="16"/>
      <c r="N69" s="15"/>
      <c r="O69" s="13"/>
    </row>
    <row r="70" spans="8:15" ht="14.25">
      <c r="H70" s="13"/>
      <c r="I70" s="78"/>
      <c r="J70" s="79"/>
      <c r="K70" s="13"/>
      <c r="L70" s="13"/>
      <c r="M70" s="16"/>
      <c r="N70" s="15"/>
      <c r="O70" s="13"/>
    </row>
    <row r="71" spans="8:15" ht="14.25">
      <c r="H71" s="13"/>
      <c r="I71" s="78"/>
      <c r="J71" s="79"/>
      <c r="K71" s="13"/>
      <c r="L71" s="13"/>
      <c r="M71" s="16"/>
      <c r="N71" s="15"/>
      <c r="O71" s="13"/>
    </row>
    <row r="72" spans="1:15" ht="12.75">
      <c r="A72"/>
      <c r="C72"/>
      <c r="D72"/>
      <c r="F72"/>
      <c r="H72" s="13"/>
      <c r="I72" s="78"/>
      <c r="J72" s="79"/>
      <c r="K72" s="13"/>
      <c r="L72" s="13"/>
      <c r="M72" s="16"/>
      <c r="N72" s="15"/>
      <c r="O72" s="13"/>
    </row>
    <row r="73" spans="1:15" ht="12.75">
      <c r="A73"/>
      <c r="C73"/>
      <c r="D73"/>
      <c r="F73"/>
      <c r="H73" s="13"/>
      <c r="I73" s="78"/>
      <c r="J73" s="79"/>
      <c r="K73" s="13"/>
      <c r="L73" s="13"/>
      <c r="M73" s="16"/>
      <c r="N73" s="15"/>
      <c r="O73" s="13"/>
    </row>
    <row r="74" spans="1:15" ht="12.75">
      <c r="A74"/>
      <c r="C74"/>
      <c r="D74"/>
      <c r="F74"/>
      <c r="H74" s="13"/>
      <c r="I74" s="78"/>
      <c r="J74" s="79"/>
      <c r="K74" s="13"/>
      <c r="L74" s="13"/>
      <c r="M74" s="16"/>
      <c r="N74" s="15"/>
      <c r="O74" s="13"/>
    </row>
    <row r="75" spans="1:15" ht="12.75">
      <c r="A75"/>
      <c r="C75"/>
      <c r="D75"/>
      <c r="F75"/>
      <c r="H75" s="13"/>
      <c r="I75" s="78"/>
      <c r="J75" s="79"/>
      <c r="K75" s="13"/>
      <c r="L75" s="13"/>
      <c r="M75" s="16"/>
      <c r="N75" s="15"/>
      <c r="O75" s="13"/>
    </row>
    <row r="76" spans="1:15" ht="12.75">
      <c r="A76"/>
      <c r="C76"/>
      <c r="D76"/>
      <c r="F76"/>
      <c r="H76" s="13"/>
      <c r="I76" s="78"/>
      <c r="J76" s="79"/>
      <c r="K76" s="13"/>
      <c r="L76" s="13"/>
      <c r="M76" s="16"/>
      <c r="N76" s="15"/>
      <c r="O76" s="13"/>
    </row>
  </sheetData>
  <sheetProtection/>
  <autoFilter ref="A8:J37"/>
  <mergeCells count="13">
    <mergeCell ref="A1:C1"/>
    <mergeCell ref="D1:H1"/>
    <mergeCell ref="A2:C2"/>
    <mergeCell ref="D2:H2"/>
    <mergeCell ref="A3:C3"/>
    <mergeCell ref="A5:H5"/>
    <mergeCell ref="E63:G63"/>
    <mergeCell ref="A6:H6"/>
    <mergeCell ref="B39:C39"/>
    <mergeCell ref="D39:E39"/>
    <mergeCell ref="B54:C54"/>
    <mergeCell ref="D54:E54"/>
    <mergeCell ref="F54:G54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zoomScale="124" zoomScaleNormal="124" zoomScalePageLayoutView="0" workbookViewId="0" topLeftCell="A10">
      <selection activeCell="E18" sqref="E18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8.140625" style="8" customWidth="1"/>
    <col min="5" max="5" width="7.8515625" style="0" customWidth="1"/>
    <col min="6" max="6" width="10.8515625" style="32" customWidth="1"/>
    <col min="7" max="7" width="6.00390625" style="0" customWidth="1"/>
    <col min="8" max="8" width="15.7109375" style="0" customWidth="1"/>
    <col min="9" max="9" width="14.421875" style="80" customWidth="1"/>
    <col min="10" max="10" width="10.28125" style="67" customWidth="1"/>
  </cols>
  <sheetData>
    <row r="1" spans="1:17" s="3" customFormat="1" ht="16.5">
      <c r="A1" s="170" t="s">
        <v>41</v>
      </c>
      <c r="B1" s="170"/>
      <c r="C1" s="170"/>
      <c r="D1" s="171" t="s">
        <v>42</v>
      </c>
      <c r="E1" s="171"/>
      <c r="F1" s="171"/>
      <c r="G1" s="171"/>
      <c r="H1" s="171"/>
      <c r="I1" s="59"/>
      <c r="J1" s="60"/>
      <c r="K1" s="1"/>
      <c r="L1" s="1"/>
      <c r="M1" s="1"/>
      <c r="N1" s="1"/>
      <c r="O1" s="1"/>
      <c r="P1" s="2"/>
      <c r="Q1" s="2"/>
    </row>
    <row r="2" spans="1:18" s="3" customFormat="1" ht="18.75">
      <c r="A2" s="172" t="s">
        <v>43</v>
      </c>
      <c r="B2" s="172"/>
      <c r="C2" s="172"/>
      <c r="D2" s="173" t="s">
        <v>44</v>
      </c>
      <c r="E2" s="173"/>
      <c r="F2" s="173"/>
      <c r="G2" s="173"/>
      <c r="H2" s="173"/>
      <c r="I2" s="61"/>
      <c r="J2" s="62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172" t="s">
        <v>45</v>
      </c>
      <c r="B3" s="172"/>
      <c r="C3" s="172"/>
      <c r="D3" s="2"/>
      <c r="E3" s="2"/>
      <c r="F3" s="53"/>
      <c r="G3" s="2"/>
      <c r="H3" s="2"/>
      <c r="I3" s="63"/>
      <c r="J3" s="64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53"/>
      <c r="G4" s="2"/>
      <c r="H4" s="2"/>
      <c r="I4" s="63"/>
      <c r="J4" s="65"/>
      <c r="K4" s="2"/>
      <c r="L4" s="5"/>
      <c r="M4" s="7"/>
      <c r="N4" s="5"/>
      <c r="O4" s="5"/>
      <c r="P4" s="5"/>
      <c r="Q4" s="2"/>
    </row>
    <row r="5" spans="1:9" ht="18" customHeight="1">
      <c r="A5" s="174" t="s">
        <v>289</v>
      </c>
      <c r="B5" s="174"/>
      <c r="C5" s="174"/>
      <c r="D5" s="174"/>
      <c r="E5" s="174"/>
      <c r="F5" s="174"/>
      <c r="G5" s="174"/>
      <c r="H5" s="174"/>
      <c r="I5" s="66"/>
    </row>
    <row r="6" spans="1:9" ht="18" customHeight="1">
      <c r="A6" s="163"/>
      <c r="B6" s="163"/>
      <c r="C6" s="163"/>
      <c r="D6" s="163"/>
      <c r="E6" s="163"/>
      <c r="F6" s="163"/>
      <c r="G6" s="163"/>
      <c r="H6" s="163"/>
      <c r="I6" s="66"/>
    </row>
    <row r="8" spans="1:12" ht="30.75" customHeight="1">
      <c r="A8" s="17" t="s">
        <v>46</v>
      </c>
      <c r="B8" s="17" t="s">
        <v>47</v>
      </c>
      <c r="C8" s="17" t="s">
        <v>48</v>
      </c>
      <c r="D8" s="17" t="s">
        <v>225</v>
      </c>
      <c r="E8" s="17" t="s">
        <v>49</v>
      </c>
      <c r="F8" s="54" t="s">
        <v>228</v>
      </c>
      <c r="G8" s="17" t="s">
        <v>217</v>
      </c>
      <c r="H8" s="17" t="s">
        <v>50</v>
      </c>
      <c r="I8" s="68" t="s">
        <v>51</v>
      </c>
      <c r="J8" s="69" t="s">
        <v>242</v>
      </c>
      <c r="L8">
        <v>1</v>
      </c>
    </row>
    <row r="9" spans="1:12" ht="14.2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55">
        <v>6</v>
      </c>
      <c r="G9" s="45">
        <v>7</v>
      </c>
      <c r="H9" s="45">
        <v>8</v>
      </c>
      <c r="I9" s="70">
        <v>8</v>
      </c>
      <c r="J9" s="67">
        <v>9</v>
      </c>
      <c r="L9">
        <v>2</v>
      </c>
    </row>
    <row r="10" spans="1:12" s="18" customFormat="1" ht="19.5" customHeight="1">
      <c r="A10" s="164"/>
      <c r="B10" s="165"/>
      <c r="C10" s="165"/>
      <c r="D10" s="165"/>
      <c r="E10" s="165"/>
      <c r="F10" s="165"/>
      <c r="G10" s="165"/>
      <c r="H10" s="165"/>
      <c r="I10" s="166"/>
      <c r="J10" s="71"/>
      <c r="L10">
        <v>3</v>
      </c>
    </row>
    <row r="11" spans="1:12" s="89" customFormat="1" ht="19.5" customHeight="1">
      <c r="A11" s="114" t="s">
        <v>169</v>
      </c>
      <c r="B11" s="116"/>
      <c r="C11" s="116"/>
      <c r="D11" s="116"/>
      <c r="E11" s="116"/>
      <c r="F11" s="125"/>
      <c r="G11" s="116"/>
      <c r="H11" s="116"/>
      <c r="I11" s="117"/>
      <c r="J11" s="88"/>
      <c r="L11">
        <v>164</v>
      </c>
    </row>
    <row r="12" spans="1:12" s="89" customFormat="1" ht="19.5" customHeight="1">
      <c r="A12" s="94">
        <v>1</v>
      </c>
      <c r="B12" s="94" t="s">
        <v>36</v>
      </c>
      <c r="C12" s="96" t="s">
        <v>170</v>
      </c>
      <c r="D12" s="96" t="s">
        <v>276</v>
      </c>
      <c r="E12" s="96" t="s">
        <v>59</v>
      </c>
      <c r="F12" s="118">
        <v>28456</v>
      </c>
      <c r="G12" s="96" t="s">
        <v>57</v>
      </c>
      <c r="H12" s="99"/>
      <c r="I12" s="98" t="s">
        <v>208</v>
      </c>
      <c r="J12" s="88">
        <f aca="true" ca="1" t="shared" si="0" ref="J12:J36">ROUND((TODAY()-F12)/365,0)</f>
        <v>45</v>
      </c>
      <c r="L12">
        <v>165</v>
      </c>
    </row>
    <row r="13" spans="1:12" s="89" customFormat="1" ht="19.5" customHeight="1">
      <c r="A13" s="94">
        <v>2</v>
      </c>
      <c r="B13" s="94" t="s">
        <v>37</v>
      </c>
      <c r="C13" s="96" t="s">
        <v>170</v>
      </c>
      <c r="D13" s="96" t="s">
        <v>275</v>
      </c>
      <c r="E13" s="96" t="s">
        <v>59</v>
      </c>
      <c r="F13" s="118">
        <v>27878</v>
      </c>
      <c r="G13" s="96" t="s">
        <v>57</v>
      </c>
      <c r="H13" s="99"/>
      <c r="I13" s="98" t="s">
        <v>208</v>
      </c>
      <c r="J13" s="88">
        <f ca="1" t="shared" si="0"/>
        <v>46</v>
      </c>
      <c r="L13">
        <v>166</v>
      </c>
    </row>
    <row r="14" spans="1:12" s="89" customFormat="1" ht="19.5" customHeight="1">
      <c r="A14" s="94">
        <v>4</v>
      </c>
      <c r="B14" s="94" t="s">
        <v>173</v>
      </c>
      <c r="C14" s="96" t="s">
        <v>170</v>
      </c>
      <c r="D14" s="96" t="s">
        <v>275</v>
      </c>
      <c r="E14" s="96" t="s">
        <v>61</v>
      </c>
      <c r="F14" s="118">
        <v>29266</v>
      </c>
      <c r="G14" s="96" t="s">
        <v>57</v>
      </c>
      <c r="H14" s="99"/>
      <c r="I14" s="98" t="s">
        <v>208</v>
      </c>
      <c r="J14" s="88">
        <f ca="1" t="shared" si="0"/>
        <v>43</v>
      </c>
      <c r="L14">
        <v>168</v>
      </c>
    </row>
    <row r="15" spans="1:12" s="89" customFormat="1" ht="19.5" customHeight="1">
      <c r="A15" s="94">
        <v>5</v>
      </c>
      <c r="B15" s="94" t="s">
        <v>174</v>
      </c>
      <c r="C15" s="96" t="s">
        <v>170</v>
      </c>
      <c r="D15" s="96"/>
      <c r="E15" s="96" t="s">
        <v>61</v>
      </c>
      <c r="F15" s="118">
        <v>31526</v>
      </c>
      <c r="G15" s="96" t="s">
        <v>57</v>
      </c>
      <c r="H15" s="99"/>
      <c r="I15" s="98" t="s">
        <v>208</v>
      </c>
      <c r="J15" s="88">
        <f ca="1" t="shared" si="0"/>
        <v>36</v>
      </c>
      <c r="L15">
        <v>169</v>
      </c>
    </row>
    <row r="16" spans="1:12" s="89" customFormat="1" ht="19.5" customHeight="1">
      <c r="A16" s="94">
        <v>6</v>
      </c>
      <c r="B16" s="94" t="s">
        <v>175</v>
      </c>
      <c r="C16" s="96" t="s">
        <v>170</v>
      </c>
      <c r="D16" s="96"/>
      <c r="E16" s="96" t="s">
        <v>61</v>
      </c>
      <c r="F16" s="118">
        <v>28704</v>
      </c>
      <c r="G16" s="96" t="s">
        <v>57</v>
      </c>
      <c r="H16" s="99"/>
      <c r="I16" s="98" t="s">
        <v>208</v>
      </c>
      <c r="J16" s="88">
        <f ca="1" t="shared" si="0"/>
        <v>44</v>
      </c>
      <c r="L16">
        <v>170</v>
      </c>
    </row>
    <row r="17" spans="1:12" s="89" customFormat="1" ht="19.5" customHeight="1">
      <c r="A17" s="94">
        <v>10</v>
      </c>
      <c r="B17" s="95" t="s">
        <v>180</v>
      </c>
      <c r="C17" s="96" t="s">
        <v>170</v>
      </c>
      <c r="D17" s="96"/>
      <c r="E17" s="96" t="s">
        <v>70</v>
      </c>
      <c r="F17" s="118">
        <v>33170</v>
      </c>
      <c r="G17" s="96" t="s">
        <v>57</v>
      </c>
      <c r="H17" s="99"/>
      <c r="I17" s="98" t="s">
        <v>208</v>
      </c>
      <c r="J17" s="88">
        <f ca="1" t="shared" si="0"/>
        <v>32</v>
      </c>
      <c r="L17">
        <v>174</v>
      </c>
    </row>
    <row r="18" spans="1:12" s="89" customFormat="1" ht="19.5" customHeight="1">
      <c r="A18" s="94">
        <v>11</v>
      </c>
      <c r="B18" s="95" t="s">
        <v>181</v>
      </c>
      <c r="C18" s="96" t="s">
        <v>170</v>
      </c>
      <c r="D18" s="96"/>
      <c r="E18" s="96" t="s">
        <v>70</v>
      </c>
      <c r="F18" s="118">
        <v>30454</v>
      </c>
      <c r="G18" s="96" t="s">
        <v>57</v>
      </c>
      <c r="H18" s="99"/>
      <c r="I18" s="98" t="s">
        <v>208</v>
      </c>
      <c r="J18" s="88">
        <f ca="1" t="shared" si="0"/>
        <v>39</v>
      </c>
      <c r="L18">
        <v>175</v>
      </c>
    </row>
    <row r="19" spans="1:12" s="89" customFormat="1" ht="19.5" customHeight="1">
      <c r="A19" s="94">
        <v>12</v>
      </c>
      <c r="B19" s="95" t="s">
        <v>182</v>
      </c>
      <c r="C19" s="96" t="s">
        <v>170</v>
      </c>
      <c r="D19" s="96"/>
      <c r="E19" s="96" t="s">
        <v>70</v>
      </c>
      <c r="F19" s="118">
        <v>33161</v>
      </c>
      <c r="G19" s="96" t="s">
        <v>57</v>
      </c>
      <c r="H19" s="99"/>
      <c r="I19" s="98" t="s">
        <v>208</v>
      </c>
      <c r="J19" s="88">
        <f ca="1" t="shared" si="0"/>
        <v>32</v>
      </c>
      <c r="L19">
        <v>176</v>
      </c>
    </row>
    <row r="20" spans="1:12" s="89" customFormat="1" ht="19.5" customHeight="1">
      <c r="A20" s="94">
        <v>13</v>
      </c>
      <c r="B20" s="95" t="s">
        <v>183</v>
      </c>
      <c r="C20" s="96" t="s">
        <v>170</v>
      </c>
      <c r="D20" s="96"/>
      <c r="E20" s="96" t="s">
        <v>70</v>
      </c>
      <c r="F20" s="118">
        <v>32976</v>
      </c>
      <c r="G20" s="96" t="s">
        <v>57</v>
      </c>
      <c r="H20" s="99"/>
      <c r="I20" s="98" t="s">
        <v>208</v>
      </c>
      <c r="J20" s="88">
        <f ca="1" t="shared" si="0"/>
        <v>32</v>
      </c>
      <c r="L20">
        <v>177</v>
      </c>
    </row>
    <row r="21" spans="1:12" s="89" customFormat="1" ht="19.5" customHeight="1">
      <c r="A21" s="94">
        <v>14</v>
      </c>
      <c r="B21" s="95" t="s">
        <v>184</v>
      </c>
      <c r="C21" s="96" t="s">
        <v>170</v>
      </c>
      <c r="D21" s="96"/>
      <c r="E21" s="96" t="s">
        <v>61</v>
      </c>
      <c r="F21" s="118">
        <v>32575</v>
      </c>
      <c r="G21" s="96" t="s">
        <v>57</v>
      </c>
      <c r="H21" s="99"/>
      <c r="I21" s="98" t="s">
        <v>208</v>
      </c>
      <c r="J21" s="88">
        <f ca="1" t="shared" si="0"/>
        <v>34</v>
      </c>
      <c r="L21">
        <v>178</v>
      </c>
    </row>
    <row r="22" spans="1:12" s="89" customFormat="1" ht="19.5" customHeight="1">
      <c r="A22" s="94">
        <v>15</v>
      </c>
      <c r="B22" s="95" t="s">
        <v>185</v>
      </c>
      <c r="C22" s="96" t="s">
        <v>170</v>
      </c>
      <c r="D22" s="96"/>
      <c r="E22" s="96" t="s">
        <v>70</v>
      </c>
      <c r="F22" s="118">
        <v>32445</v>
      </c>
      <c r="G22" s="96" t="s">
        <v>57</v>
      </c>
      <c r="H22" s="99"/>
      <c r="I22" s="98" t="s">
        <v>208</v>
      </c>
      <c r="J22" s="88">
        <f ca="1" t="shared" si="0"/>
        <v>34</v>
      </c>
      <c r="L22">
        <v>179</v>
      </c>
    </row>
    <row r="23" spans="1:12" s="89" customFormat="1" ht="19.5" customHeight="1">
      <c r="A23" s="94">
        <v>16</v>
      </c>
      <c r="B23" s="95" t="s">
        <v>186</v>
      </c>
      <c r="C23" s="96" t="s">
        <v>170</v>
      </c>
      <c r="D23" s="96"/>
      <c r="E23" s="96" t="s">
        <v>70</v>
      </c>
      <c r="F23" s="118">
        <v>32573</v>
      </c>
      <c r="G23" s="96" t="s">
        <v>57</v>
      </c>
      <c r="H23" s="99"/>
      <c r="I23" s="98" t="s">
        <v>208</v>
      </c>
      <c r="J23" s="88">
        <f ca="1" t="shared" si="0"/>
        <v>34</v>
      </c>
      <c r="L23">
        <v>180</v>
      </c>
    </row>
    <row r="24" spans="1:12" s="89" customFormat="1" ht="19.5" customHeight="1">
      <c r="A24" s="94">
        <v>17</v>
      </c>
      <c r="B24" s="95" t="s">
        <v>187</v>
      </c>
      <c r="C24" s="96" t="s">
        <v>170</v>
      </c>
      <c r="D24" s="96"/>
      <c r="E24" s="96" t="s">
        <v>70</v>
      </c>
      <c r="F24" s="118">
        <v>32526</v>
      </c>
      <c r="G24" s="96" t="s">
        <v>57</v>
      </c>
      <c r="H24" s="99"/>
      <c r="I24" s="98" t="s">
        <v>208</v>
      </c>
      <c r="J24" s="88">
        <f ca="1" t="shared" si="0"/>
        <v>34</v>
      </c>
      <c r="L24">
        <v>181</v>
      </c>
    </row>
    <row r="25" spans="1:12" s="89" customFormat="1" ht="19.5" customHeight="1">
      <c r="A25" s="94">
        <v>24</v>
      </c>
      <c r="B25" s="111" t="s">
        <v>211</v>
      </c>
      <c r="C25" s="112" t="s">
        <v>170</v>
      </c>
      <c r="D25" s="113"/>
      <c r="E25" s="112" t="s">
        <v>70</v>
      </c>
      <c r="F25" s="123">
        <v>34311</v>
      </c>
      <c r="G25" s="96" t="s">
        <v>57</v>
      </c>
      <c r="H25" s="99"/>
      <c r="I25" s="98" t="s">
        <v>208</v>
      </c>
      <c r="J25" s="88">
        <f ca="1" t="shared" si="0"/>
        <v>29</v>
      </c>
      <c r="L25">
        <v>188</v>
      </c>
    </row>
    <row r="26" spans="1:12" s="89" customFormat="1" ht="19.5" customHeight="1">
      <c r="A26" s="94">
        <v>25</v>
      </c>
      <c r="B26" s="95" t="s">
        <v>201</v>
      </c>
      <c r="C26" s="96" t="s">
        <v>170</v>
      </c>
      <c r="D26" s="106"/>
      <c r="E26" s="96" t="s">
        <v>70</v>
      </c>
      <c r="F26" s="118">
        <v>34227</v>
      </c>
      <c r="G26" s="96" t="s">
        <v>57</v>
      </c>
      <c r="H26" s="99"/>
      <c r="I26" s="98" t="s">
        <v>209</v>
      </c>
      <c r="J26" s="88">
        <f ca="1" t="shared" si="0"/>
        <v>29</v>
      </c>
      <c r="L26">
        <v>189</v>
      </c>
    </row>
    <row r="27" spans="1:12" s="89" customFormat="1" ht="19.5" customHeight="1">
      <c r="A27" s="94">
        <v>26</v>
      </c>
      <c r="B27" s="111" t="s">
        <v>226</v>
      </c>
      <c r="C27" s="112" t="s">
        <v>170</v>
      </c>
      <c r="D27" s="113"/>
      <c r="E27" s="112" t="s">
        <v>70</v>
      </c>
      <c r="F27" s="123">
        <v>33086</v>
      </c>
      <c r="G27" s="96" t="s">
        <v>57</v>
      </c>
      <c r="H27" s="99"/>
      <c r="I27" s="98" t="s">
        <v>209</v>
      </c>
      <c r="J27" s="88">
        <f ca="1" t="shared" si="0"/>
        <v>32</v>
      </c>
      <c r="L27">
        <v>190</v>
      </c>
    </row>
    <row r="28" spans="1:12" s="89" customFormat="1" ht="19.5" customHeight="1">
      <c r="A28" s="94">
        <v>27</v>
      </c>
      <c r="B28" s="95" t="s">
        <v>243</v>
      </c>
      <c r="C28" s="96" t="s">
        <v>170</v>
      </c>
      <c r="D28" s="106"/>
      <c r="E28" s="96" t="s">
        <v>70</v>
      </c>
      <c r="F28" s="118">
        <v>34870</v>
      </c>
      <c r="G28" s="96" t="s">
        <v>57</v>
      </c>
      <c r="H28" s="99"/>
      <c r="I28" s="98" t="s">
        <v>209</v>
      </c>
      <c r="J28" s="88">
        <f ca="1" t="shared" si="0"/>
        <v>27</v>
      </c>
      <c r="L28">
        <v>191</v>
      </c>
    </row>
    <row r="29" spans="1:12" s="89" customFormat="1" ht="19.5" customHeight="1">
      <c r="A29" s="94">
        <v>28</v>
      </c>
      <c r="B29" s="111" t="s">
        <v>227</v>
      </c>
      <c r="C29" s="112" t="s">
        <v>170</v>
      </c>
      <c r="D29" s="113"/>
      <c r="E29" s="112" t="s">
        <v>70</v>
      </c>
      <c r="F29" s="123">
        <v>34847</v>
      </c>
      <c r="G29" s="96" t="s">
        <v>57</v>
      </c>
      <c r="H29" s="99"/>
      <c r="I29" s="98" t="s">
        <v>209</v>
      </c>
      <c r="J29" s="88">
        <f ca="1" t="shared" si="0"/>
        <v>27</v>
      </c>
      <c r="L29">
        <v>192</v>
      </c>
    </row>
    <row r="30" spans="1:12" s="89" customFormat="1" ht="19.5" customHeight="1">
      <c r="A30" s="94">
        <v>29</v>
      </c>
      <c r="B30" s="95" t="s">
        <v>249</v>
      </c>
      <c r="C30" s="96" t="s">
        <v>170</v>
      </c>
      <c r="D30" s="106"/>
      <c r="E30" s="96" t="s">
        <v>61</v>
      </c>
      <c r="F30" s="118">
        <v>33192</v>
      </c>
      <c r="G30" s="96" t="s">
        <v>57</v>
      </c>
      <c r="H30" s="99"/>
      <c r="I30" s="98" t="s">
        <v>208</v>
      </c>
      <c r="J30" s="88">
        <f ca="1" t="shared" si="0"/>
        <v>32</v>
      </c>
      <c r="L30">
        <v>193</v>
      </c>
    </row>
    <row r="31" spans="1:12" s="89" customFormat="1" ht="19.5" customHeight="1">
      <c r="A31" s="94">
        <v>30</v>
      </c>
      <c r="B31" s="95" t="s">
        <v>250</v>
      </c>
      <c r="C31" s="96" t="s">
        <v>170</v>
      </c>
      <c r="D31" s="106"/>
      <c r="E31" s="96" t="s">
        <v>106</v>
      </c>
      <c r="F31" s="118">
        <v>35379</v>
      </c>
      <c r="G31" s="96" t="s">
        <v>57</v>
      </c>
      <c r="H31" s="99"/>
      <c r="I31" s="98" t="s">
        <v>209</v>
      </c>
      <c r="J31" s="88">
        <f ca="1" t="shared" si="0"/>
        <v>26</v>
      </c>
      <c r="L31">
        <v>194</v>
      </c>
    </row>
    <row r="32" spans="1:12" s="89" customFormat="1" ht="19.5" customHeight="1">
      <c r="A32" s="94">
        <v>31</v>
      </c>
      <c r="B32" s="95" t="s">
        <v>251</v>
      </c>
      <c r="C32" s="96" t="s">
        <v>170</v>
      </c>
      <c r="D32" s="106"/>
      <c r="E32" s="96" t="s">
        <v>70</v>
      </c>
      <c r="F32" s="118">
        <v>35168</v>
      </c>
      <c r="G32" s="96" t="s">
        <v>57</v>
      </c>
      <c r="H32" s="99"/>
      <c r="I32" s="98" t="s">
        <v>209</v>
      </c>
      <c r="J32" s="88">
        <f ca="1" t="shared" si="0"/>
        <v>26</v>
      </c>
      <c r="L32">
        <v>195</v>
      </c>
    </row>
    <row r="33" spans="1:12" s="89" customFormat="1" ht="19.5" customHeight="1">
      <c r="A33" s="94">
        <v>32</v>
      </c>
      <c r="B33" s="111" t="s">
        <v>252</v>
      </c>
      <c r="C33" s="112" t="s">
        <v>170</v>
      </c>
      <c r="D33" s="113"/>
      <c r="E33" s="112" t="s">
        <v>70</v>
      </c>
      <c r="F33" s="123">
        <v>34652</v>
      </c>
      <c r="G33" s="96" t="s">
        <v>57</v>
      </c>
      <c r="H33" s="99"/>
      <c r="I33" s="98" t="s">
        <v>209</v>
      </c>
      <c r="J33" s="88">
        <f ca="1" t="shared" si="0"/>
        <v>28</v>
      </c>
      <c r="L33">
        <v>196</v>
      </c>
    </row>
    <row r="34" spans="1:12" s="89" customFormat="1" ht="19.5" customHeight="1">
      <c r="A34" s="94">
        <v>33</v>
      </c>
      <c r="B34" s="111" t="s">
        <v>253</v>
      </c>
      <c r="C34" s="112" t="s">
        <v>170</v>
      </c>
      <c r="D34" s="113"/>
      <c r="E34" s="112" t="s">
        <v>70</v>
      </c>
      <c r="F34" s="123">
        <v>34832</v>
      </c>
      <c r="G34" s="96" t="s">
        <v>57</v>
      </c>
      <c r="H34" s="99"/>
      <c r="I34" s="98" t="s">
        <v>209</v>
      </c>
      <c r="J34" s="88">
        <f ca="1" t="shared" si="0"/>
        <v>27</v>
      </c>
      <c r="L34">
        <v>197</v>
      </c>
    </row>
    <row r="35" spans="1:12" s="89" customFormat="1" ht="19.5" customHeight="1">
      <c r="A35" s="94">
        <v>34</v>
      </c>
      <c r="B35" s="111" t="s">
        <v>269</v>
      </c>
      <c r="C35" s="112" t="s">
        <v>170</v>
      </c>
      <c r="D35" s="113"/>
      <c r="E35" s="112" t="s">
        <v>70</v>
      </c>
      <c r="F35" s="123">
        <v>35584</v>
      </c>
      <c r="G35" s="96" t="s">
        <v>57</v>
      </c>
      <c r="H35" s="99"/>
      <c r="I35" s="98" t="s">
        <v>209</v>
      </c>
      <c r="J35" s="88">
        <f ca="1" t="shared" si="0"/>
        <v>25</v>
      </c>
      <c r="L35">
        <v>198</v>
      </c>
    </row>
    <row r="36" spans="1:12" s="89" customFormat="1" ht="19.5" customHeight="1">
      <c r="A36" s="94">
        <v>35</v>
      </c>
      <c r="B36" s="111" t="s">
        <v>270</v>
      </c>
      <c r="C36" s="112" t="s">
        <v>170</v>
      </c>
      <c r="D36" s="113"/>
      <c r="E36" s="112" t="s">
        <v>70</v>
      </c>
      <c r="F36" s="123">
        <v>35347</v>
      </c>
      <c r="G36" s="96" t="s">
        <v>57</v>
      </c>
      <c r="H36" s="99"/>
      <c r="I36" s="98" t="s">
        <v>209</v>
      </c>
      <c r="J36" s="88">
        <f ca="1" t="shared" si="0"/>
        <v>26</v>
      </c>
      <c r="L36">
        <v>199</v>
      </c>
    </row>
    <row r="37" spans="1:10" s="18" customFormat="1" ht="21" customHeight="1">
      <c r="A37" s="24"/>
      <c r="B37" s="25"/>
      <c r="C37" s="26"/>
      <c r="D37" s="27"/>
      <c r="E37" s="26"/>
      <c r="F37" s="28"/>
      <c r="G37" s="29"/>
      <c r="H37" s="30"/>
      <c r="I37" s="72"/>
      <c r="J37" s="71"/>
    </row>
    <row r="38" spans="1:10" s="18" customFormat="1" ht="15">
      <c r="A38" s="31"/>
      <c r="B38" s="167" t="s">
        <v>246</v>
      </c>
      <c r="C38" s="168"/>
      <c r="D38" s="167" t="s">
        <v>245</v>
      </c>
      <c r="E38" s="167"/>
      <c r="F38" s="32"/>
      <c r="G38" s="51" t="s">
        <v>48</v>
      </c>
      <c r="H38" s="51"/>
      <c r="I38" s="73"/>
      <c r="J38" s="71"/>
    </row>
    <row r="39" spans="1:15" s="18" customFormat="1" ht="15">
      <c r="A39" s="31"/>
      <c r="B39" s="33" t="s">
        <v>54</v>
      </c>
      <c r="C39" s="34">
        <f>COUNTIF($E$11:$E$36,"PGS.TS")</f>
        <v>0</v>
      </c>
      <c r="D39" s="33" t="s">
        <v>54</v>
      </c>
      <c r="E39" s="34">
        <f>COUNTIF($E$11:$E$36,"PGS.TS")</f>
        <v>0</v>
      </c>
      <c r="F39" s="32"/>
      <c r="G39" s="33" t="s">
        <v>53</v>
      </c>
      <c r="H39" s="34">
        <f>COUNTIF($C$11:$C$36,"GVC")</f>
        <v>0</v>
      </c>
      <c r="I39" s="73">
        <f>COUNTIF($C$11:$C$36,"GVC")</f>
        <v>0</v>
      </c>
      <c r="J39" s="74"/>
      <c r="K39" s="35"/>
      <c r="L39" s="36"/>
      <c r="M39" s="36"/>
      <c r="N39" s="36"/>
      <c r="O39" s="36"/>
    </row>
    <row r="40" spans="1:15" s="18" customFormat="1" ht="15">
      <c r="A40" s="31"/>
      <c r="B40" s="33" t="s">
        <v>56</v>
      </c>
      <c r="C40" s="34">
        <f>COUNTIF($E$11:$E$36,"TS")</f>
        <v>0</v>
      </c>
      <c r="D40" s="33" t="s">
        <v>56</v>
      </c>
      <c r="E40" s="34">
        <f>COUNTIF($E$11:$E$36,"TS")</f>
        <v>0</v>
      </c>
      <c r="F40" s="32"/>
      <c r="G40" s="33" t="s">
        <v>58</v>
      </c>
      <c r="H40" s="34">
        <f>COUNTIF($C$11:$C$36,"GV")</f>
        <v>0</v>
      </c>
      <c r="I40" s="73">
        <f>COUNTIF($C$11:$C$36,"GV")</f>
        <v>0</v>
      </c>
      <c r="J40" s="74"/>
      <c r="K40" s="35"/>
      <c r="L40" s="36"/>
      <c r="M40" s="36"/>
      <c r="N40" s="36"/>
      <c r="O40" s="36"/>
    </row>
    <row r="41" spans="1:15" s="18" customFormat="1" ht="15">
      <c r="A41" s="31"/>
      <c r="B41" s="33" t="s">
        <v>86</v>
      </c>
      <c r="C41" s="34">
        <f>COUNTIF($E$11:$E$36,"NCS")</f>
        <v>0</v>
      </c>
      <c r="D41" s="33" t="s">
        <v>86</v>
      </c>
      <c r="E41" s="34">
        <f>COUNTIF($E$11:$E$36,"NCS")</f>
        <v>0</v>
      </c>
      <c r="F41" s="32"/>
      <c r="G41" s="33" t="s">
        <v>170</v>
      </c>
      <c r="H41" s="34">
        <f>COUNTIF($C$11:$C$36,"GVMN")</f>
        <v>25</v>
      </c>
      <c r="I41" s="73">
        <f>COUNTIF($C$11:$C$38,"GVMN")</f>
        <v>25</v>
      </c>
      <c r="J41" s="74"/>
      <c r="K41" s="35"/>
      <c r="L41" s="36"/>
      <c r="M41" s="36"/>
      <c r="N41" s="36"/>
      <c r="O41" s="36"/>
    </row>
    <row r="42" spans="1:15" s="18" customFormat="1" ht="15">
      <c r="A42" s="31"/>
      <c r="B42" s="33" t="s">
        <v>59</v>
      </c>
      <c r="C42" s="34">
        <f>COUNTIF($A$11:$H$36,"THS")</f>
        <v>2</v>
      </c>
      <c r="D42" s="33" t="s">
        <v>59</v>
      </c>
      <c r="E42" s="34">
        <f>COUNTIF($A$11:$H$36,"THS")</f>
        <v>2</v>
      </c>
      <c r="F42" s="32"/>
      <c r="G42" s="37" t="s">
        <v>196</v>
      </c>
      <c r="H42" s="37">
        <f>SUM(H39:H41)</f>
        <v>25</v>
      </c>
      <c r="I42" s="38">
        <f>SUM(I39:I41)</f>
        <v>25</v>
      </c>
      <c r="J42" s="74"/>
      <c r="K42" s="35"/>
      <c r="L42" s="36"/>
      <c r="M42" s="36"/>
      <c r="N42" s="36"/>
      <c r="O42" s="36"/>
    </row>
    <row r="43" spans="1:15" s="18" customFormat="1" ht="15">
      <c r="A43" s="31"/>
      <c r="B43" s="33" t="s">
        <v>66</v>
      </c>
      <c r="C43" s="34">
        <f>COUNTIF($E$11:$E$36,"CH")</f>
        <v>0</v>
      </c>
      <c r="D43" s="33" t="s">
        <v>66</v>
      </c>
      <c r="E43" s="34">
        <f>COUNTIF($E$11:$E$36,"CH")</f>
        <v>0</v>
      </c>
      <c r="F43" s="32"/>
      <c r="H43" s="35"/>
      <c r="I43" s="75"/>
      <c r="J43" s="74"/>
      <c r="K43" s="35"/>
      <c r="L43" s="36"/>
      <c r="M43" s="36"/>
      <c r="N43" s="36"/>
      <c r="O43" s="36"/>
    </row>
    <row r="44" spans="1:15" s="18" customFormat="1" ht="15">
      <c r="A44" s="31"/>
      <c r="B44" s="33" t="s">
        <v>61</v>
      </c>
      <c r="C44" s="34">
        <f>COUNTIF($E$11:$E$36,"CN")</f>
        <v>5</v>
      </c>
      <c r="D44" s="33" t="s">
        <v>61</v>
      </c>
      <c r="E44" s="34">
        <f>COUNTIF($E$11:$E$36,"CN")</f>
        <v>5</v>
      </c>
      <c r="F44" s="32"/>
      <c r="H44" s="35"/>
      <c r="I44" s="76"/>
      <c r="J44" s="74"/>
      <c r="K44" s="35"/>
      <c r="L44" s="36"/>
      <c r="M44" s="36"/>
      <c r="N44" s="36"/>
      <c r="O44" s="36"/>
    </row>
    <row r="45" spans="1:15" s="18" customFormat="1" ht="15">
      <c r="A45" s="31"/>
      <c r="B45" s="33" t="s">
        <v>70</v>
      </c>
      <c r="C45" s="34">
        <f>COUNTIF($E$11:$E$36,"CĐ")</f>
        <v>17</v>
      </c>
      <c r="D45" s="33" t="s">
        <v>70</v>
      </c>
      <c r="E45" s="34">
        <f>COUNTIF($E$11:$E$36,"CĐ")</f>
        <v>17</v>
      </c>
      <c r="F45" s="32"/>
      <c r="G45" s="39" t="s">
        <v>208</v>
      </c>
      <c r="H45" s="40"/>
      <c r="I45" s="73">
        <f>COUNTIF($I$11:$I$36,"BC")</f>
        <v>15</v>
      </c>
      <c r="J45" s="74"/>
      <c r="K45" s="35"/>
      <c r="L45" s="36"/>
      <c r="M45" s="41"/>
      <c r="N45" s="35"/>
      <c r="O45" s="36"/>
    </row>
    <row r="46" spans="1:15" s="18" customFormat="1" ht="15">
      <c r="A46" s="31"/>
      <c r="B46" s="33" t="s">
        <v>106</v>
      </c>
      <c r="C46" s="34">
        <f>COUNTIF($E$11:$E$36,"TC")</f>
        <v>1</v>
      </c>
      <c r="D46" s="33" t="s">
        <v>106</v>
      </c>
      <c r="E46" s="34">
        <f>COUNTIF($E$11:$E$36,"TC")</f>
        <v>1</v>
      </c>
      <c r="F46" s="32"/>
      <c r="G46" s="39" t="s">
        <v>216</v>
      </c>
      <c r="H46" s="40"/>
      <c r="I46" s="73">
        <f>COUNTIF($I$11:$I$36,"HĐKXĐTH")</f>
        <v>0</v>
      </c>
      <c r="J46" s="74"/>
      <c r="K46" s="35"/>
      <c r="L46" s="36"/>
      <c r="M46" s="41"/>
      <c r="N46" s="35"/>
      <c r="O46" s="36"/>
    </row>
    <row r="47" spans="1:15" s="18" customFormat="1" ht="15">
      <c r="A47" s="31"/>
      <c r="B47" s="33" t="s">
        <v>213</v>
      </c>
      <c r="C47" s="34">
        <f>COUNTIF($E$11:$E$36,"PT")</f>
        <v>0</v>
      </c>
      <c r="D47" s="33" t="s">
        <v>213</v>
      </c>
      <c r="E47" s="34">
        <f>COUNTIF($E$11:$E$36,"PT")</f>
        <v>0</v>
      </c>
      <c r="F47" s="32"/>
      <c r="G47" s="39" t="s">
        <v>209</v>
      </c>
      <c r="H47" s="40"/>
      <c r="I47" s="73">
        <f>COUNTIF($I$11:$I$36,"HĐCTH")</f>
        <v>10</v>
      </c>
      <c r="J47" s="74"/>
      <c r="K47" s="35"/>
      <c r="L47" s="36"/>
      <c r="M47" s="41"/>
      <c r="N47" s="35"/>
      <c r="O47" s="36"/>
    </row>
    <row r="48" spans="1:15" s="18" customFormat="1" ht="15">
      <c r="A48" s="31"/>
      <c r="B48" s="33" t="s">
        <v>55</v>
      </c>
      <c r="C48" s="34">
        <f>COUNTIF($G$11:$G$36,"Nam")</f>
        <v>0</v>
      </c>
      <c r="D48" s="33" t="s">
        <v>55</v>
      </c>
      <c r="E48" s="34">
        <f>COUNTIF($G$11:$G$36,"Nam")</f>
        <v>0</v>
      </c>
      <c r="F48" s="32"/>
      <c r="G48" s="39" t="s">
        <v>215</v>
      </c>
      <c r="H48" s="43"/>
      <c r="I48" s="73">
        <f>COUNTIF($I$11:$I$36,"HĐNĐ68")</f>
        <v>0</v>
      </c>
      <c r="J48" s="74"/>
      <c r="K48" s="36"/>
      <c r="L48" s="36"/>
      <c r="M48" s="41"/>
      <c r="N48" s="35"/>
      <c r="O48" s="36"/>
    </row>
    <row r="49" spans="1:15" s="18" customFormat="1" ht="15">
      <c r="A49" s="31"/>
      <c r="B49" s="33" t="s">
        <v>57</v>
      </c>
      <c r="C49" s="34">
        <f>COUNTIF($G$11:$G$36,"NỮ")</f>
        <v>25</v>
      </c>
      <c r="D49" s="33" t="s">
        <v>57</v>
      </c>
      <c r="E49" s="34">
        <f>COUNTIF($G$11:$G$36,"NỮ")</f>
        <v>25</v>
      </c>
      <c r="F49" s="32"/>
      <c r="G49" s="37" t="s">
        <v>196</v>
      </c>
      <c r="H49" s="43"/>
      <c r="I49" s="44">
        <f>SUM(I45:I48)</f>
        <v>25</v>
      </c>
      <c r="J49" s="77"/>
      <c r="K49" s="36"/>
      <c r="L49" s="36"/>
      <c r="M49" s="41"/>
      <c r="N49" s="35"/>
      <c r="O49" s="36"/>
    </row>
    <row r="50" spans="1:15" s="18" customFormat="1" ht="15">
      <c r="A50" s="31"/>
      <c r="B50" s="37" t="s">
        <v>196</v>
      </c>
      <c r="C50" s="38">
        <f>SUM($E$39:$E$47)</f>
        <v>25</v>
      </c>
      <c r="D50" s="37" t="s">
        <v>196</v>
      </c>
      <c r="E50" s="38">
        <f>SUM($E$39:$E$47)</f>
        <v>25</v>
      </c>
      <c r="F50" s="32"/>
      <c r="H50" s="36"/>
      <c r="I50" s="76"/>
      <c r="J50" s="77"/>
      <c r="K50" s="36"/>
      <c r="L50" s="36"/>
      <c r="M50" s="41"/>
      <c r="N50" s="35"/>
      <c r="O50" s="36"/>
    </row>
    <row r="51" spans="1:15" s="18" customFormat="1" ht="15">
      <c r="A51" s="31"/>
      <c r="B51" s="81"/>
      <c r="C51" s="82"/>
      <c r="D51" s="81"/>
      <c r="E51" s="82"/>
      <c r="F51" s="32"/>
      <c r="H51" s="36"/>
      <c r="I51" s="76"/>
      <c r="J51" s="77"/>
      <c r="K51" s="36"/>
      <c r="L51" s="36"/>
      <c r="M51" s="41"/>
      <c r="N51" s="35"/>
      <c r="O51" s="36"/>
    </row>
    <row r="52" spans="1:15" s="18" customFormat="1" ht="15">
      <c r="A52" s="31"/>
      <c r="C52" s="42"/>
      <c r="D52" s="42"/>
      <c r="F52" s="32"/>
      <c r="H52" s="36"/>
      <c r="I52" s="76"/>
      <c r="J52" s="77"/>
      <c r="K52" s="36"/>
      <c r="L52" s="36"/>
      <c r="M52" s="41"/>
      <c r="N52" s="35"/>
      <c r="O52" s="36"/>
    </row>
    <row r="53" spans="1:15" s="18" customFormat="1" ht="15">
      <c r="A53" s="31"/>
      <c r="B53" s="169" t="s">
        <v>239</v>
      </c>
      <c r="C53" s="168"/>
      <c r="D53" s="169" t="s">
        <v>241</v>
      </c>
      <c r="E53" s="168"/>
      <c r="F53" s="169" t="s">
        <v>240</v>
      </c>
      <c r="G53" s="168"/>
      <c r="H53" s="36"/>
      <c r="I53" s="76"/>
      <c r="J53" s="77"/>
      <c r="K53" s="36"/>
      <c r="L53" s="36"/>
      <c r="M53" s="41"/>
      <c r="N53" s="35"/>
      <c r="O53" s="36"/>
    </row>
    <row r="54" spans="1:15" s="18" customFormat="1" ht="15">
      <c r="A54" s="31"/>
      <c r="B54" s="46" t="s">
        <v>231</v>
      </c>
      <c r="C54" s="47">
        <f>COUNTIF($J$11:$J$36,"&gt;=55")</f>
        <v>0</v>
      </c>
      <c r="D54" s="46" t="s">
        <v>231</v>
      </c>
      <c r="E54" s="47">
        <f>_xlfn.COUNTIFS($G$11:$G$36,"Nam",$J$11:$J$36,"&gt;=55")</f>
        <v>0</v>
      </c>
      <c r="F54" s="46" t="s">
        <v>231</v>
      </c>
      <c r="G54" s="47">
        <f>C54-E54</f>
        <v>0</v>
      </c>
      <c r="H54" s="36"/>
      <c r="I54" s="76"/>
      <c r="J54" s="77"/>
      <c r="K54" s="36"/>
      <c r="L54" s="36"/>
      <c r="M54" s="41"/>
      <c r="N54" s="35"/>
      <c r="O54" s="36"/>
    </row>
    <row r="55" spans="1:15" s="18" customFormat="1" ht="15">
      <c r="A55" s="31"/>
      <c r="B55" s="46" t="s">
        <v>232</v>
      </c>
      <c r="C55" s="47">
        <f>COUNTIF($J$11:$J$36,"&gt;=50")-COUNTIF($J$11:$J$36,"&gt;=55")</f>
        <v>0</v>
      </c>
      <c r="D55" s="46" t="s">
        <v>232</v>
      </c>
      <c r="E55" s="47">
        <f>_xlfn.COUNTIFS($G$11:$G$36,"Nam",$J$11:$J$36,"&gt;=50")-_xlfn.COUNTIFS($G$11:$G$36,"Nam",$J$11:$J$36,"&gt;=55")</f>
        <v>0</v>
      </c>
      <c r="F55" s="46" t="s">
        <v>232</v>
      </c>
      <c r="G55" s="47">
        <f aca="true" t="shared" si="1" ref="G55:G60">C55-E55</f>
        <v>0</v>
      </c>
      <c r="H55" s="36"/>
      <c r="I55" s="76"/>
      <c r="J55" s="77"/>
      <c r="K55" s="36"/>
      <c r="L55" s="36"/>
      <c r="M55" s="41"/>
      <c r="N55" s="35"/>
      <c r="O55" s="36"/>
    </row>
    <row r="56" spans="1:15" s="18" customFormat="1" ht="15">
      <c r="A56" s="31"/>
      <c r="B56" s="46" t="s">
        <v>233</v>
      </c>
      <c r="C56" s="47">
        <f>COUNTIF($J$11:$J$36,"&gt;=45")-COUNTIF($J$11:$J$36,"&gt;=50")</f>
        <v>2</v>
      </c>
      <c r="D56" s="46" t="s">
        <v>233</v>
      </c>
      <c r="E56" s="47">
        <f>_xlfn.COUNTIFS($G$11:$G$36,"Nam",$J$11:$J$36,"&gt;=45")-_xlfn.COUNTIFS($G$11:$G$36,"Nam",$J$11:$J$36,"&gt;=50")</f>
        <v>0</v>
      </c>
      <c r="F56" s="46" t="s">
        <v>233</v>
      </c>
      <c r="G56" s="47">
        <f t="shared" si="1"/>
        <v>2</v>
      </c>
      <c r="H56" s="36"/>
      <c r="I56" s="76"/>
      <c r="J56" s="77"/>
      <c r="K56" s="36"/>
      <c r="L56" s="36"/>
      <c r="M56" s="41"/>
      <c r="N56" s="35"/>
      <c r="O56" s="36"/>
    </row>
    <row r="57" spans="1:15" s="18" customFormat="1" ht="15">
      <c r="A57" s="31"/>
      <c r="B57" s="46" t="s">
        <v>234</v>
      </c>
      <c r="C57" s="47">
        <f>COUNTIF($J$11:$J$36,"&gt;=40")-COUNTIF($J$11:$J$36,"&gt;=45")</f>
        <v>2</v>
      </c>
      <c r="D57" s="46" t="s">
        <v>234</v>
      </c>
      <c r="E57" s="47">
        <f>_xlfn.COUNTIFS($G$11:$G$36,"Nam",$J$11:$J$36,"&gt;=40")-_xlfn.COUNTIFS($G$11:$G$36,"Nam",$J$11:$J$36,"&gt;=45")</f>
        <v>0</v>
      </c>
      <c r="F57" s="46" t="s">
        <v>234</v>
      </c>
      <c r="G57" s="47">
        <f t="shared" si="1"/>
        <v>2</v>
      </c>
      <c r="H57" s="36"/>
      <c r="I57" s="76"/>
      <c r="J57" s="77"/>
      <c r="K57" s="36"/>
      <c r="L57" s="36"/>
      <c r="M57" s="41"/>
      <c r="N57" s="35"/>
      <c r="O57" s="36"/>
    </row>
    <row r="58" spans="1:15" s="18" customFormat="1" ht="15">
      <c r="A58" s="31"/>
      <c r="B58" s="46" t="s">
        <v>235</v>
      </c>
      <c r="C58" s="47">
        <f>COUNTIF($J$11:$J$36,"&gt;=35")-COUNTIF($J$11:$J$36,"&gt;=40")</f>
        <v>2</v>
      </c>
      <c r="D58" s="46" t="s">
        <v>235</v>
      </c>
      <c r="E58" s="47">
        <f>_xlfn.COUNTIFS($G$11:$G$36,"Nam",$J$11:$J$36,"&gt;=35")-_xlfn.COUNTIFS($G$11:$G$36,"Nam",$J$11:$J$36,"&gt;=40")</f>
        <v>0</v>
      </c>
      <c r="F58" s="46" t="s">
        <v>235</v>
      </c>
      <c r="G58" s="47">
        <f t="shared" si="1"/>
        <v>2</v>
      </c>
      <c r="H58" s="36"/>
      <c r="I58" s="76"/>
      <c r="J58" s="77"/>
      <c r="K58" s="36"/>
      <c r="L58" s="36"/>
      <c r="M58" s="41"/>
      <c r="N58" s="35"/>
      <c r="O58" s="36"/>
    </row>
    <row r="59" spans="1:15" s="18" customFormat="1" ht="15">
      <c r="A59" s="31"/>
      <c r="B59" s="46" t="s">
        <v>236</v>
      </c>
      <c r="C59" s="47">
        <f>COUNTIF($J$11:$J$36,"&gt;=30")-COUNTIF($J$11:$J$36,"&gt;=35")</f>
        <v>9</v>
      </c>
      <c r="D59" s="46" t="s">
        <v>236</v>
      </c>
      <c r="E59" s="47">
        <f>_xlfn.COUNTIFS($G$11:$G$36,"Nam",$J$11:$J$36,"&gt;=30")-_xlfn.COUNTIFS($G$11:$G$36,"Nam",$J$11:$J$36,"&gt;=35")</f>
        <v>0</v>
      </c>
      <c r="F59" s="46" t="s">
        <v>236</v>
      </c>
      <c r="G59" s="47">
        <f t="shared" si="1"/>
        <v>9</v>
      </c>
      <c r="H59" s="36"/>
      <c r="I59" s="76"/>
      <c r="J59" s="77"/>
      <c r="K59" s="36"/>
      <c r="L59" s="36"/>
      <c r="M59" s="41"/>
      <c r="N59" s="35"/>
      <c r="O59" s="36"/>
    </row>
    <row r="60" spans="1:15" s="18" customFormat="1" ht="15">
      <c r="A60" s="31"/>
      <c r="B60" s="46" t="s">
        <v>237</v>
      </c>
      <c r="C60" s="47">
        <f>COUNTIF($J$11:$J$36,"&gt;=20")-COUNTIF($J$11:$J$36,"&gt;=30")</f>
        <v>10</v>
      </c>
      <c r="D60" s="46" t="s">
        <v>237</v>
      </c>
      <c r="E60" s="47">
        <f>_xlfn.COUNTIFS($G$11:$G$36,"Nam",$J$11:$J$36,"&gt;=20")-_xlfn.COUNTIFS($G$11:$G$36,"Nam",$J$11:$J$36,"&gt;=30")</f>
        <v>0</v>
      </c>
      <c r="F60" s="46" t="s">
        <v>237</v>
      </c>
      <c r="G60" s="47">
        <f t="shared" si="1"/>
        <v>10</v>
      </c>
      <c r="H60" s="36"/>
      <c r="I60" s="76"/>
      <c r="J60" s="77"/>
      <c r="K60" s="36"/>
      <c r="L60" s="36"/>
      <c r="M60" s="41"/>
      <c r="N60" s="35"/>
      <c r="O60" s="36"/>
    </row>
    <row r="61" spans="1:15" s="18" customFormat="1" ht="15">
      <c r="A61" s="31"/>
      <c r="B61" s="48" t="s">
        <v>238</v>
      </c>
      <c r="C61" s="140">
        <f>SUM(C54:C60)</f>
        <v>25</v>
      </c>
      <c r="D61" s="48" t="s">
        <v>238</v>
      </c>
      <c r="E61" s="140">
        <f>SUM(E54:E60)</f>
        <v>0</v>
      </c>
      <c r="F61" s="48" t="s">
        <v>238</v>
      </c>
      <c r="G61" s="140">
        <f>SUM(G54:G60)</f>
        <v>25</v>
      </c>
      <c r="H61" s="36"/>
      <c r="I61" s="76"/>
      <c r="J61" s="77"/>
      <c r="K61" s="36"/>
      <c r="L61" s="36"/>
      <c r="M61" s="41"/>
      <c r="N61" s="35"/>
      <c r="O61" s="36"/>
    </row>
    <row r="62" spans="1:15" s="18" customFormat="1" ht="15">
      <c r="A62" s="31"/>
      <c r="B62" s="46"/>
      <c r="C62" s="50"/>
      <c r="D62" s="50"/>
      <c r="E62" s="161">
        <f>E61+G61</f>
        <v>25</v>
      </c>
      <c r="F62" s="162"/>
      <c r="G62" s="162"/>
      <c r="H62" s="36"/>
      <c r="I62" s="76"/>
      <c r="J62" s="77"/>
      <c r="K62" s="36"/>
      <c r="L62" s="36"/>
      <c r="M62" s="41"/>
      <c r="N62" s="35"/>
      <c r="O62" s="36"/>
    </row>
    <row r="63" spans="1:15" s="18" customFormat="1" ht="15">
      <c r="A63" s="31"/>
      <c r="C63" s="42"/>
      <c r="D63" s="42"/>
      <c r="F63" s="32"/>
      <c r="H63" s="36"/>
      <c r="I63" s="76"/>
      <c r="J63" s="77"/>
      <c r="K63" s="36"/>
      <c r="L63" s="36"/>
      <c r="M63" s="41"/>
      <c r="N63" s="35"/>
      <c r="O63" s="36"/>
    </row>
    <row r="64" spans="8:15" ht="14.25">
      <c r="H64" s="13"/>
      <c r="I64" s="78"/>
      <c r="J64" s="79"/>
      <c r="K64" s="13"/>
      <c r="L64" s="13"/>
      <c r="M64" s="16"/>
      <c r="N64" s="15"/>
      <c r="O64" s="13"/>
    </row>
    <row r="65" spans="8:15" ht="14.25">
      <c r="H65" s="13"/>
      <c r="I65" s="78"/>
      <c r="J65" s="79"/>
      <c r="K65" s="13"/>
      <c r="L65" s="13"/>
      <c r="M65" s="16"/>
      <c r="N65" s="15"/>
      <c r="O65" s="13"/>
    </row>
    <row r="66" spans="8:15" ht="14.25">
      <c r="H66" s="13"/>
      <c r="I66" s="78"/>
      <c r="J66" s="79"/>
      <c r="K66" s="13"/>
      <c r="L66" s="13"/>
      <c r="M66" s="16"/>
      <c r="N66" s="15"/>
      <c r="O66" s="13"/>
    </row>
    <row r="67" spans="8:15" ht="14.25">
      <c r="H67" s="13"/>
      <c r="I67" s="78"/>
      <c r="J67" s="79"/>
      <c r="K67" s="13"/>
      <c r="L67" s="13"/>
      <c r="M67" s="16"/>
      <c r="N67" s="15"/>
      <c r="O67" s="13"/>
    </row>
    <row r="68" spans="8:15" ht="14.25">
      <c r="H68" s="13"/>
      <c r="I68" s="78"/>
      <c r="J68" s="79"/>
      <c r="K68" s="13"/>
      <c r="L68" s="13"/>
      <c r="M68" s="16"/>
      <c r="N68" s="15"/>
      <c r="O68" s="13"/>
    </row>
    <row r="69" spans="8:15" ht="14.25">
      <c r="H69" s="13"/>
      <c r="I69" s="78"/>
      <c r="J69" s="79"/>
      <c r="K69" s="13"/>
      <c r="L69" s="13"/>
      <c r="M69" s="16"/>
      <c r="N69" s="15"/>
      <c r="O69" s="13"/>
    </row>
    <row r="70" spans="8:15" ht="14.25">
      <c r="H70" s="13"/>
      <c r="I70" s="78"/>
      <c r="J70" s="79"/>
      <c r="K70" s="13"/>
      <c r="L70" s="13"/>
      <c r="M70" s="16"/>
      <c r="N70" s="15"/>
      <c r="O70" s="13"/>
    </row>
    <row r="71" spans="1:15" ht="12.75">
      <c r="A71"/>
      <c r="C71"/>
      <c r="D71"/>
      <c r="F71"/>
      <c r="H71" s="13"/>
      <c r="I71" s="78"/>
      <c r="J71" s="79"/>
      <c r="K71" s="13"/>
      <c r="L71" s="13"/>
      <c r="M71" s="16"/>
      <c r="N71" s="15"/>
      <c r="O71" s="13"/>
    </row>
    <row r="72" spans="1:15" ht="12.75">
      <c r="A72"/>
      <c r="C72"/>
      <c r="D72"/>
      <c r="F72"/>
      <c r="H72" s="13"/>
      <c r="I72" s="78"/>
      <c r="J72" s="79"/>
      <c r="K72" s="13"/>
      <c r="L72" s="13"/>
      <c r="M72" s="16"/>
      <c r="N72" s="15"/>
      <c r="O72" s="13"/>
    </row>
    <row r="73" spans="1:15" ht="12.75">
      <c r="A73"/>
      <c r="C73"/>
      <c r="D73"/>
      <c r="F73"/>
      <c r="H73" s="13"/>
      <c r="I73" s="78"/>
      <c r="J73" s="79"/>
      <c r="K73" s="13"/>
      <c r="L73" s="13"/>
      <c r="M73" s="16"/>
      <c r="N73" s="15"/>
      <c r="O73" s="13"/>
    </row>
    <row r="74" spans="1:15" ht="12.75">
      <c r="A74"/>
      <c r="C74"/>
      <c r="D74"/>
      <c r="F74"/>
      <c r="H74" s="13"/>
      <c r="I74" s="78"/>
      <c r="J74" s="79"/>
      <c r="K74" s="13"/>
      <c r="L74" s="13"/>
      <c r="M74" s="16"/>
      <c r="N74" s="15"/>
      <c r="O74" s="13"/>
    </row>
    <row r="75" spans="1:15" ht="12.75">
      <c r="A75"/>
      <c r="C75"/>
      <c r="D75"/>
      <c r="F75"/>
      <c r="H75" s="13"/>
      <c r="I75" s="78"/>
      <c r="J75" s="79"/>
      <c r="K75" s="13"/>
      <c r="L75" s="13"/>
      <c r="M75" s="16"/>
      <c r="N75" s="15"/>
      <c r="O75" s="13"/>
    </row>
  </sheetData>
  <sheetProtection/>
  <autoFilter ref="A8:J36"/>
  <mergeCells count="14">
    <mergeCell ref="A1:C1"/>
    <mergeCell ref="D1:H1"/>
    <mergeCell ref="A2:C2"/>
    <mergeCell ref="D2:H2"/>
    <mergeCell ref="A3:C3"/>
    <mergeCell ref="A5:H5"/>
    <mergeCell ref="E62:G62"/>
    <mergeCell ref="A6:H6"/>
    <mergeCell ref="A10:I10"/>
    <mergeCell ref="B38:C38"/>
    <mergeCell ref="D38:E38"/>
    <mergeCell ref="B53:C53"/>
    <mergeCell ref="D53:E53"/>
    <mergeCell ref="F53:G53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7"/>
  <sheetViews>
    <sheetView zoomScale="124" zoomScaleNormal="124" zoomScalePageLayoutView="0" workbookViewId="0" topLeftCell="A100">
      <selection activeCell="D11" sqref="D11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8.140625" style="8" customWidth="1"/>
    <col min="5" max="5" width="7.8515625" style="0" customWidth="1"/>
    <col min="6" max="6" width="10.8515625" style="32" customWidth="1"/>
    <col min="7" max="7" width="6.00390625" style="0" customWidth="1"/>
    <col min="8" max="8" width="15.7109375" style="0" customWidth="1"/>
    <col min="9" max="9" width="14.421875" style="80" customWidth="1"/>
    <col min="10" max="10" width="10.28125" style="67" customWidth="1"/>
  </cols>
  <sheetData>
    <row r="1" spans="1:17" s="3" customFormat="1" ht="16.5">
      <c r="A1" s="170" t="s">
        <v>41</v>
      </c>
      <c r="B1" s="170"/>
      <c r="C1" s="170"/>
      <c r="D1" s="171" t="s">
        <v>42</v>
      </c>
      <c r="E1" s="171"/>
      <c r="F1" s="171"/>
      <c r="G1" s="171"/>
      <c r="H1" s="171"/>
      <c r="I1" s="59"/>
      <c r="J1" s="60"/>
      <c r="K1" s="1"/>
      <c r="L1" s="1"/>
      <c r="M1" s="1"/>
      <c r="N1" s="1"/>
      <c r="O1" s="1"/>
      <c r="P1" s="2"/>
      <c r="Q1" s="2"/>
    </row>
    <row r="2" spans="1:18" s="3" customFormat="1" ht="18.75">
      <c r="A2" s="172" t="s">
        <v>43</v>
      </c>
      <c r="B2" s="172"/>
      <c r="C2" s="172"/>
      <c r="D2" s="173" t="s">
        <v>44</v>
      </c>
      <c r="E2" s="173"/>
      <c r="F2" s="173"/>
      <c r="G2" s="173"/>
      <c r="H2" s="173"/>
      <c r="I2" s="61"/>
      <c r="J2" s="62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172" t="s">
        <v>45</v>
      </c>
      <c r="B3" s="172"/>
      <c r="C3" s="172"/>
      <c r="D3" s="2"/>
      <c r="E3" s="2"/>
      <c r="F3" s="53"/>
      <c r="G3" s="2"/>
      <c r="H3" s="2"/>
      <c r="I3" s="63"/>
      <c r="J3" s="64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53"/>
      <c r="G4" s="2"/>
      <c r="H4" s="2"/>
      <c r="I4" s="63"/>
      <c r="J4" s="65"/>
      <c r="K4" s="2"/>
      <c r="L4" s="5"/>
      <c r="M4" s="7"/>
      <c r="N4" s="5"/>
      <c r="O4" s="5"/>
      <c r="P4" s="5"/>
      <c r="Q4" s="2"/>
    </row>
    <row r="5" spans="1:9" ht="18" customHeight="1">
      <c r="A5" s="174" t="s">
        <v>290</v>
      </c>
      <c r="B5" s="174"/>
      <c r="C5" s="174"/>
      <c r="D5" s="174"/>
      <c r="E5" s="174"/>
      <c r="F5" s="174"/>
      <c r="G5" s="174"/>
      <c r="H5" s="174"/>
      <c r="I5" s="66"/>
    </row>
    <row r="6" spans="1:9" ht="18" customHeight="1">
      <c r="A6" s="163"/>
      <c r="B6" s="163"/>
      <c r="C6" s="163"/>
      <c r="D6" s="163"/>
      <c r="E6" s="163"/>
      <c r="F6" s="163"/>
      <c r="G6" s="163"/>
      <c r="H6" s="163"/>
      <c r="I6" s="66"/>
    </row>
    <row r="8" spans="1:12" ht="30.75" customHeight="1">
      <c r="A8" s="17" t="s">
        <v>46</v>
      </c>
      <c r="B8" s="17" t="s">
        <v>47</v>
      </c>
      <c r="C8" s="17" t="s">
        <v>48</v>
      </c>
      <c r="D8" s="17" t="s">
        <v>225</v>
      </c>
      <c r="E8" s="17" t="s">
        <v>49</v>
      </c>
      <c r="F8" s="54" t="s">
        <v>228</v>
      </c>
      <c r="G8" s="17" t="s">
        <v>217</v>
      </c>
      <c r="H8" s="17" t="s">
        <v>50</v>
      </c>
      <c r="I8" s="68" t="s">
        <v>51</v>
      </c>
      <c r="J8" s="69" t="s">
        <v>242</v>
      </c>
      <c r="L8">
        <v>1</v>
      </c>
    </row>
    <row r="9" spans="1:12" ht="14.2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55">
        <v>6</v>
      </c>
      <c r="G9" s="45">
        <v>7</v>
      </c>
      <c r="H9" s="45">
        <v>8</v>
      </c>
      <c r="I9" s="70">
        <v>8</v>
      </c>
      <c r="J9" s="67">
        <v>9</v>
      </c>
      <c r="L9">
        <v>2</v>
      </c>
    </row>
    <row r="10" spans="1:12" s="18" customFormat="1" ht="19.5" customHeight="1">
      <c r="A10" s="164" t="s">
        <v>52</v>
      </c>
      <c r="B10" s="165"/>
      <c r="C10" s="165"/>
      <c r="D10" s="165"/>
      <c r="E10" s="165"/>
      <c r="F10" s="165"/>
      <c r="G10" s="165"/>
      <c r="H10" s="165"/>
      <c r="I10" s="166"/>
      <c r="J10" s="71"/>
      <c r="L10">
        <v>3</v>
      </c>
    </row>
    <row r="11" spans="1:12" s="89" customFormat="1" ht="19.5" customHeight="1">
      <c r="A11" s="142" t="s">
        <v>60</v>
      </c>
      <c r="B11" s="145"/>
      <c r="C11" s="145"/>
      <c r="D11" s="145"/>
      <c r="E11" s="145"/>
      <c r="F11" s="149"/>
      <c r="G11" s="145"/>
      <c r="H11" s="145"/>
      <c r="I11" s="145"/>
      <c r="J11" s="88"/>
      <c r="L11">
        <v>5</v>
      </c>
    </row>
    <row r="12" spans="1:12" s="89" customFormat="1" ht="19.5" customHeight="1">
      <c r="A12" s="94">
        <v>11</v>
      </c>
      <c r="B12" s="95" t="s">
        <v>68</v>
      </c>
      <c r="C12" s="96"/>
      <c r="D12" s="96" t="s">
        <v>69</v>
      </c>
      <c r="E12" s="96" t="s">
        <v>70</v>
      </c>
      <c r="F12" s="118">
        <v>28818</v>
      </c>
      <c r="G12" s="96" t="s">
        <v>57</v>
      </c>
      <c r="H12" s="99"/>
      <c r="I12" s="98" t="s">
        <v>208</v>
      </c>
      <c r="J12" s="88">
        <f ca="1">ROUND((TODAY()-F12)/365,0)</f>
        <v>44</v>
      </c>
      <c r="L12">
        <v>16</v>
      </c>
    </row>
    <row r="13" spans="1:12" s="89" customFormat="1" ht="19.5" customHeight="1">
      <c r="A13" s="142" t="s">
        <v>71</v>
      </c>
      <c r="B13" s="145"/>
      <c r="C13" s="145"/>
      <c r="D13" s="145"/>
      <c r="E13" s="145"/>
      <c r="F13" s="149"/>
      <c r="G13" s="145"/>
      <c r="H13" s="145"/>
      <c r="I13" s="145"/>
      <c r="J13" s="88"/>
      <c r="L13">
        <v>17</v>
      </c>
    </row>
    <row r="14" spans="1:12" s="89" customFormat="1" ht="19.5" customHeight="1">
      <c r="A14" s="94">
        <v>5</v>
      </c>
      <c r="B14" s="101" t="s">
        <v>76</v>
      </c>
      <c r="C14" s="102"/>
      <c r="D14" s="96" t="s">
        <v>69</v>
      </c>
      <c r="E14" s="102" t="s">
        <v>61</v>
      </c>
      <c r="F14" s="121">
        <v>28166</v>
      </c>
      <c r="G14" s="102" t="s">
        <v>57</v>
      </c>
      <c r="H14" s="103"/>
      <c r="I14" s="98" t="s">
        <v>208</v>
      </c>
      <c r="J14" s="88">
        <f ca="1">ROUND((TODAY()-F14)/365,0)</f>
        <v>46</v>
      </c>
      <c r="L14">
        <v>22</v>
      </c>
    </row>
    <row r="15" spans="1:12" s="89" customFormat="1" ht="19.5" customHeight="1">
      <c r="A15" s="142" t="s">
        <v>77</v>
      </c>
      <c r="B15" s="145"/>
      <c r="C15" s="145"/>
      <c r="D15" s="145"/>
      <c r="E15" s="145"/>
      <c r="F15" s="149"/>
      <c r="G15" s="145"/>
      <c r="H15" s="145"/>
      <c r="I15" s="145"/>
      <c r="J15" s="88"/>
      <c r="L15">
        <v>23</v>
      </c>
    </row>
    <row r="16" spans="1:12" s="89" customFormat="1" ht="19.5" customHeight="1">
      <c r="A16" s="94">
        <v>10</v>
      </c>
      <c r="B16" s="94" t="s">
        <v>82</v>
      </c>
      <c r="C16" s="96"/>
      <c r="D16" s="96" t="s">
        <v>69</v>
      </c>
      <c r="E16" s="96" t="s">
        <v>59</v>
      </c>
      <c r="F16" s="118">
        <v>25315</v>
      </c>
      <c r="G16" s="96" t="s">
        <v>55</v>
      </c>
      <c r="H16" s="99"/>
      <c r="I16" s="98" t="s">
        <v>208</v>
      </c>
      <c r="J16" s="88">
        <f ca="1">ROUND((TODAY()-F16)/365,0)</f>
        <v>53</v>
      </c>
      <c r="L16">
        <v>33</v>
      </c>
    </row>
    <row r="17" spans="1:12" s="89" customFormat="1" ht="19.5" customHeight="1">
      <c r="A17" s="142" t="s">
        <v>83</v>
      </c>
      <c r="B17" s="145"/>
      <c r="C17" s="145"/>
      <c r="D17" s="145"/>
      <c r="E17" s="145"/>
      <c r="F17" s="149"/>
      <c r="G17" s="145"/>
      <c r="H17" s="145"/>
      <c r="I17" s="145"/>
      <c r="J17" s="88"/>
      <c r="L17">
        <v>34</v>
      </c>
    </row>
    <row r="18" spans="1:12" s="89" customFormat="1" ht="19.5" customHeight="1">
      <c r="A18" s="141">
        <v>24</v>
      </c>
      <c r="B18" s="146" t="s">
        <v>198</v>
      </c>
      <c r="C18" s="147"/>
      <c r="D18" s="147" t="s">
        <v>69</v>
      </c>
      <c r="E18" s="147" t="s">
        <v>61</v>
      </c>
      <c r="F18" s="148">
        <v>29632</v>
      </c>
      <c r="G18" s="147" t="s">
        <v>57</v>
      </c>
      <c r="H18" s="151"/>
      <c r="I18" s="152" t="s">
        <v>216</v>
      </c>
      <c r="J18" s="88">
        <f ca="1">ROUND((TODAY()-F18)/365,0)</f>
        <v>42</v>
      </c>
      <c r="L18">
        <v>58</v>
      </c>
    </row>
    <row r="19" spans="1:12" s="89" customFormat="1" ht="19.5" customHeight="1">
      <c r="A19" s="142" t="s">
        <v>98</v>
      </c>
      <c r="B19" s="145"/>
      <c r="C19" s="145"/>
      <c r="D19" s="145"/>
      <c r="E19" s="145"/>
      <c r="F19" s="149"/>
      <c r="G19" s="145"/>
      <c r="H19" s="145"/>
      <c r="I19" s="145"/>
      <c r="J19" s="88"/>
      <c r="L19">
        <v>59</v>
      </c>
    </row>
    <row r="20" spans="1:18" s="89" customFormat="1" ht="19.5" customHeight="1">
      <c r="A20" s="94">
        <v>5</v>
      </c>
      <c r="B20" s="100" t="s">
        <v>201</v>
      </c>
      <c r="C20" s="106"/>
      <c r="D20" s="96" t="s">
        <v>69</v>
      </c>
      <c r="E20" s="106" t="s">
        <v>70</v>
      </c>
      <c r="F20" s="118">
        <v>33151</v>
      </c>
      <c r="G20" s="106" t="s">
        <v>57</v>
      </c>
      <c r="H20" s="107"/>
      <c r="I20" s="98" t="s">
        <v>208</v>
      </c>
      <c r="J20" s="88">
        <f ca="1">ROUND((TODAY()-F20)/365,0)</f>
        <v>32</v>
      </c>
      <c r="K20" s="91"/>
      <c r="L20">
        <v>64</v>
      </c>
      <c r="M20" s="91"/>
      <c r="N20" s="91"/>
      <c r="O20" s="91"/>
      <c r="P20" s="91"/>
      <c r="Q20" s="91"/>
      <c r="R20" s="91"/>
    </row>
    <row r="21" spans="1:12" s="89" customFormat="1" ht="19.5" customHeight="1">
      <c r="A21" s="142" t="s">
        <v>101</v>
      </c>
      <c r="B21" s="145"/>
      <c r="C21" s="145"/>
      <c r="D21" s="145"/>
      <c r="E21" s="145"/>
      <c r="F21" s="149"/>
      <c r="G21" s="145"/>
      <c r="H21" s="145"/>
      <c r="I21" s="145"/>
      <c r="J21" s="88"/>
      <c r="L21">
        <v>65</v>
      </c>
    </row>
    <row r="22" spans="1:12" s="89" customFormat="1" ht="19.5" customHeight="1">
      <c r="A22" s="94">
        <v>11</v>
      </c>
      <c r="B22" s="94" t="s">
        <v>105</v>
      </c>
      <c r="C22" s="96"/>
      <c r="D22" s="96" t="s">
        <v>69</v>
      </c>
      <c r="E22" s="129" t="s">
        <v>61</v>
      </c>
      <c r="F22" s="118">
        <v>31397</v>
      </c>
      <c r="G22" s="96" t="s">
        <v>57</v>
      </c>
      <c r="H22" s="99"/>
      <c r="I22" s="98" t="s">
        <v>208</v>
      </c>
      <c r="J22" s="88">
        <f ca="1">ROUND((TODAY()-F22)/365,0)</f>
        <v>37</v>
      </c>
      <c r="L22">
        <v>76</v>
      </c>
    </row>
    <row r="23" spans="1:12" s="89" customFormat="1" ht="19.5" customHeight="1">
      <c r="A23" s="142" t="s">
        <v>107</v>
      </c>
      <c r="B23" s="145"/>
      <c r="C23" s="145"/>
      <c r="D23" s="145"/>
      <c r="E23" s="145"/>
      <c r="F23" s="149"/>
      <c r="G23" s="145"/>
      <c r="H23" s="145"/>
      <c r="I23" s="145"/>
      <c r="J23" s="88"/>
      <c r="L23">
        <v>77</v>
      </c>
    </row>
    <row r="24" spans="1:12" s="89" customFormat="1" ht="19.5" customHeight="1">
      <c r="A24" s="94">
        <v>16</v>
      </c>
      <c r="B24" s="95" t="s">
        <v>115</v>
      </c>
      <c r="C24" s="96"/>
      <c r="D24" s="96" t="s">
        <v>69</v>
      </c>
      <c r="E24" s="129" t="s">
        <v>61</v>
      </c>
      <c r="F24" s="118">
        <v>33422</v>
      </c>
      <c r="G24" s="96" t="s">
        <v>57</v>
      </c>
      <c r="H24" s="99"/>
      <c r="I24" s="98" t="s">
        <v>208</v>
      </c>
      <c r="J24" s="88">
        <f ca="1">ROUND((TODAY()-F24)/365,0)</f>
        <v>31</v>
      </c>
      <c r="L24">
        <v>93</v>
      </c>
    </row>
    <row r="25" spans="1:12" s="89" customFormat="1" ht="19.5" customHeight="1">
      <c r="A25" s="114" t="s">
        <v>116</v>
      </c>
      <c r="B25" s="92"/>
      <c r="C25" s="92"/>
      <c r="D25" s="92"/>
      <c r="E25" s="92"/>
      <c r="F25" s="119"/>
      <c r="G25" s="92"/>
      <c r="H25" s="92"/>
      <c r="I25" s="93"/>
      <c r="J25" s="88"/>
      <c r="L25">
        <v>94</v>
      </c>
    </row>
    <row r="26" spans="1:12" s="89" customFormat="1" ht="19.5" customHeight="1">
      <c r="A26" s="94">
        <v>6</v>
      </c>
      <c r="B26" s="94" t="s">
        <v>205</v>
      </c>
      <c r="C26" s="96"/>
      <c r="D26" s="96" t="s">
        <v>69</v>
      </c>
      <c r="E26" s="129" t="s">
        <v>61</v>
      </c>
      <c r="F26" s="118">
        <v>32218</v>
      </c>
      <c r="G26" s="96" t="s">
        <v>57</v>
      </c>
      <c r="H26" s="97"/>
      <c r="I26" s="98" t="s">
        <v>216</v>
      </c>
      <c r="J26" s="88">
        <f ca="1">ROUND((TODAY()-F26)/365,0)</f>
        <v>35</v>
      </c>
      <c r="L26">
        <v>100</v>
      </c>
    </row>
    <row r="27" spans="1:12" s="89" customFormat="1" ht="19.5" customHeight="1">
      <c r="A27" s="143" t="s">
        <v>119</v>
      </c>
      <c r="B27" s="145"/>
      <c r="C27" s="145"/>
      <c r="D27" s="145"/>
      <c r="E27" s="145"/>
      <c r="F27" s="149"/>
      <c r="G27" s="145"/>
      <c r="H27" s="145"/>
      <c r="I27" s="145"/>
      <c r="J27" s="88"/>
      <c r="L27">
        <v>101</v>
      </c>
    </row>
    <row r="28" spans="1:12" s="89" customFormat="1" ht="19.5" customHeight="1">
      <c r="A28" s="94">
        <v>2</v>
      </c>
      <c r="B28" s="95" t="s">
        <v>38</v>
      </c>
      <c r="C28" s="96"/>
      <c r="D28" s="96" t="s">
        <v>121</v>
      </c>
      <c r="E28" s="96" t="s">
        <v>59</v>
      </c>
      <c r="F28" s="124">
        <v>31303</v>
      </c>
      <c r="G28" s="96" t="s">
        <v>57</v>
      </c>
      <c r="H28" s="99"/>
      <c r="I28" s="98" t="s">
        <v>208</v>
      </c>
      <c r="J28" s="88">
        <f ca="1">ROUND((TODAY()-F28)/365,0)</f>
        <v>37</v>
      </c>
      <c r="L28">
        <v>103</v>
      </c>
    </row>
    <row r="29" spans="1:12" s="89" customFormat="1" ht="19.5" customHeight="1">
      <c r="A29" s="94">
        <v>3</v>
      </c>
      <c r="B29" s="95" t="s">
        <v>122</v>
      </c>
      <c r="C29" s="96"/>
      <c r="D29" s="96"/>
      <c r="E29" s="96" t="s">
        <v>61</v>
      </c>
      <c r="F29" s="118">
        <v>25754</v>
      </c>
      <c r="G29" s="96" t="s">
        <v>57</v>
      </c>
      <c r="H29" s="99"/>
      <c r="I29" s="98" t="s">
        <v>208</v>
      </c>
      <c r="J29" s="88">
        <f ca="1">ROUND((TODAY()-F29)/365,0)</f>
        <v>52</v>
      </c>
      <c r="L29">
        <v>104</v>
      </c>
    </row>
    <row r="30" spans="1:12" s="89" customFormat="1" ht="19.5" customHeight="1">
      <c r="A30" s="94">
        <v>4</v>
      </c>
      <c r="B30" s="95" t="s">
        <v>123</v>
      </c>
      <c r="C30" s="96"/>
      <c r="D30" s="96"/>
      <c r="E30" s="96" t="s">
        <v>61</v>
      </c>
      <c r="F30" s="118">
        <v>29123</v>
      </c>
      <c r="G30" s="96" t="s">
        <v>55</v>
      </c>
      <c r="H30" s="99"/>
      <c r="I30" s="98" t="s">
        <v>208</v>
      </c>
      <c r="J30" s="88">
        <f ca="1">ROUND((TODAY()-F30)/365,0)</f>
        <v>43</v>
      </c>
      <c r="L30">
        <v>105</v>
      </c>
    </row>
    <row r="31" spans="1:12" s="89" customFormat="1" ht="19.5" customHeight="1">
      <c r="A31" s="94">
        <v>5</v>
      </c>
      <c r="B31" s="95" t="s">
        <v>124</v>
      </c>
      <c r="C31" s="96"/>
      <c r="D31" s="96"/>
      <c r="E31" s="96" t="s">
        <v>61</v>
      </c>
      <c r="F31" s="118">
        <v>29130</v>
      </c>
      <c r="G31" s="96" t="s">
        <v>57</v>
      </c>
      <c r="H31" s="99"/>
      <c r="I31" s="98" t="s">
        <v>208</v>
      </c>
      <c r="J31" s="88">
        <f ca="1">ROUND((TODAY()-F31)/365,0)</f>
        <v>43</v>
      </c>
      <c r="L31">
        <v>106</v>
      </c>
    </row>
    <row r="32" spans="1:12" s="89" customFormat="1" ht="19.5" customHeight="1">
      <c r="A32" s="141">
        <v>6</v>
      </c>
      <c r="B32" s="146" t="s">
        <v>125</v>
      </c>
      <c r="C32" s="147"/>
      <c r="D32" s="147"/>
      <c r="E32" s="147" t="s">
        <v>213</v>
      </c>
      <c r="F32" s="148">
        <v>22386</v>
      </c>
      <c r="G32" s="147" t="s">
        <v>55</v>
      </c>
      <c r="H32" s="151"/>
      <c r="I32" s="152" t="s">
        <v>215</v>
      </c>
      <c r="J32" s="88">
        <f ca="1">ROUND((TODAY()-F32)/365,0)</f>
        <v>61</v>
      </c>
      <c r="L32">
        <v>107</v>
      </c>
    </row>
    <row r="33" spans="1:12" s="89" customFormat="1" ht="19.5" customHeight="1">
      <c r="A33" s="142" t="s">
        <v>126</v>
      </c>
      <c r="B33" s="145"/>
      <c r="C33" s="145"/>
      <c r="D33" s="145"/>
      <c r="E33" s="145"/>
      <c r="F33" s="149"/>
      <c r="G33" s="145"/>
      <c r="H33" s="145"/>
      <c r="I33" s="145"/>
      <c r="J33" s="88"/>
      <c r="L33">
        <v>108</v>
      </c>
    </row>
    <row r="34" spans="1:12" s="89" customFormat="1" ht="19.5" customHeight="1">
      <c r="A34" s="94">
        <v>2</v>
      </c>
      <c r="B34" s="95" t="s">
        <v>127</v>
      </c>
      <c r="C34" s="96"/>
      <c r="D34" s="96"/>
      <c r="E34" s="96" t="s">
        <v>59</v>
      </c>
      <c r="F34" s="118">
        <v>27770</v>
      </c>
      <c r="G34" s="96" t="s">
        <v>57</v>
      </c>
      <c r="H34" s="99"/>
      <c r="I34" s="98" t="s">
        <v>208</v>
      </c>
      <c r="J34" s="88">
        <f ca="1">ROUND((TODAY()-F34)/365,0)</f>
        <v>47</v>
      </c>
      <c r="L34">
        <v>110</v>
      </c>
    </row>
    <row r="35" spans="1:12" s="89" customFormat="1" ht="19.5" customHeight="1">
      <c r="A35" s="94">
        <v>3</v>
      </c>
      <c r="B35" s="95" t="s">
        <v>129</v>
      </c>
      <c r="C35" s="96"/>
      <c r="D35" s="96"/>
      <c r="E35" s="96" t="s">
        <v>61</v>
      </c>
      <c r="F35" s="118">
        <v>28113</v>
      </c>
      <c r="G35" s="96" t="s">
        <v>55</v>
      </c>
      <c r="H35" s="99"/>
      <c r="I35" s="98" t="s">
        <v>208</v>
      </c>
      <c r="J35" s="88">
        <f ca="1">ROUND((TODAY()-F35)/365,0)</f>
        <v>46</v>
      </c>
      <c r="L35">
        <v>111</v>
      </c>
    </row>
    <row r="36" spans="1:12" s="89" customFormat="1" ht="19.5" customHeight="1">
      <c r="A36" s="94">
        <v>4</v>
      </c>
      <c r="B36" s="95" t="s">
        <v>130</v>
      </c>
      <c r="C36" s="96"/>
      <c r="D36" s="96"/>
      <c r="E36" s="96" t="s">
        <v>61</v>
      </c>
      <c r="F36" s="118">
        <v>30599</v>
      </c>
      <c r="G36" s="96" t="s">
        <v>55</v>
      </c>
      <c r="H36" s="99"/>
      <c r="I36" s="98" t="s">
        <v>208</v>
      </c>
      <c r="J36" s="88">
        <f ca="1">ROUND((TODAY()-F36)/365,0)</f>
        <v>39</v>
      </c>
      <c r="L36">
        <v>112</v>
      </c>
    </row>
    <row r="37" spans="1:12" s="89" customFormat="1" ht="19.5" customHeight="1">
      <c r="A37" s="114" t="s">
        <v>131</v>
      </c>
      <c r="B37" s="92"/>
      <c r="C37" s="92"/>
      <c r="D37" s="92"/>
      <c r="E37" s="92"/>
      <c r="F37" s="119"/>
      <c r="G37" s="92"/>
      <c r="H37" s="92"/>
      <c r="I37" s="93"/>
      <c r="J37" s="88"/>
      <c r="L37">
        <v>113</v>
      </c>
    </row>
    <row r="38" spans="1:12" s="89" customFormat="1" ht="19.5" customHeight="1">
      <c r="A38" s="94">
        <v>1</v>
      </c>
      <c r="B38" s="95" t="s">
        <v>24</v>
      </c>
      <c r="C38" s="96"/>
      <c r="D38" s="96" t="s">
        <v>120</v>
      </c>
      <c r="E38" s="96" t="s">
        <v>59</v>
      </c>
      <c r="F38" s="118">
        <v>29392</v>
      </c>
      <c r="G38" s="96" t="s">
        <v>57</v>
      </c>
      <c r="H38" s="99"/>
      <c r="I38" s="98" t="s">
        <v>208</v>
      </c>
      <c r="J38" s="88">
        <f ca="1">ROUND((TODAY()-F38)/365,0)</f>
        <v>42</v>
      </c>
      <c r="L38">
        <v>114</v>
      </c>
    </row>
    <row r="39" spans="1:12" s="89" customFormat="1" ht="19.5" customHeight="1">
      <c r="A39" s="94">
        <v>2</v>
      </c>
      <c r="B39" s="94" t="s">
        <v>133</v>
      </c>
      <c r="C39" s="96"/>
      <c r="D39" s="96"/>
      <c r="E39" s="96" t="s">
        <v>61</v>
      </c>
      <c r="F39" s="118">
        <v>32150</v>
      </c>
      <c r="G39" s="96" t="s">
        <v>57</v>
      </c>
      <c r="H39" s="99"/>
      <c r="I39" s="98" t="s">
        <v>208</v>
      </c>
      <c r="J39" s="88">
        <f ca="1">ROUND((TODAY()-F39)/365,0)</f>
        <v>35</v>
      </c>
      <c r="L39">
        <v>115</v>
      </c>
    </row>
    <row r="40" spans="1:12" s="89" customFormat="1" ht="19.5" customHeight="1">
      <c r="A40" s="94">
        <v>3</v>
      </c>
      <c r="B40" s="94" t="s">
        <v>244</v>
      </c>
      <c r="C40" s="96"/>
      <c r="D40" s="96"/>
      <c r="E40" s="96" t="s">
        <v>61</v>
      </c>
      <c r="F40" s="118">
        <v>30996</v>
      </c>
      <c r="G40" s="96" t="s">
        <v>57</v>
      </c>
      <c r="H40" s="107"/>
      <c r="I40" s="98" t="s">
        <v>216</v>
      </c>
      <c r="J40" s="88">
        <f ca="1">ROUND((TODAY()-F40)/365,0)</f>
        <v>38</v>
      </c>
      <c r="L40">
        <v>116</v>
      </c>
    </row>
    <row r="41" spans="1:12" s="89" customFormat="1" ht="19.5" customHeight="1">
      <c r="A41" s="94">
        <v>4</v>
      </c>
      <c r="B41" s="94" t="s">
        <v>248</v>
      </c>
      <c r="C41" s="96"/>
      <c r="D41" s="96"/>
      <c r="E41" s="96" t="s">
        <v>61</v>
      </c>
      <c r="F41" s="118">
        <v>34750</v>
      </c>
      <c r="G41" s="96" t="s">
        <v>57</v>
      </c>
      <c r="H41" s="107"/>
      <c r="I41" s="98" t="s">
        <v>216</v>
      </c>
      <c r="J41" s="88">
        <f ca="1">ROUND((TODAY()-F41)/365,0)</f>
        <v>28</v>
      </c>
      <c r="L41">
        <v>117</v>
      </c>
    </row>
    <row r="42" spans="1:12" s="89" customFormat="1" ht="19.5" customHeight="1">
      <c r="A42" s="114" t="s">
        <v>134</v>
      </c>
      <c r="B42" s="92"/>
      <c r="C42" s="92"/>
      <c r="D42" s="92"/>
      <c r="E42" s="92"/>
      <c r="F42" s="119"/>
      <c r="G42" s="92"/>
      <c r="H42" s="92"/>
      <c r="I42" s="93"/>
      <c r="J42" s="88"/>
      <c r="L42">
        <v>118</v>
      </c>
    </row>
    <row r="43" spans="1:12" s="89" customFormat="1" ht="19.5" customHeight="1">
      <c r="A43" s="94">
        <v>1</v>
      </c>
      <c r="B43" s="95" t="s">
        <v>137</v>
      </c>
      <c r="C43" s="96"/>
      <c r="D43" s="96"/>
      <c r="E43" s="96" t="s">
        <v>59</v>
      </c>
      <c r="F43" s="118">
        <v>27687</v>
      </c>
      <c r="G43" s="96" t="s">
        <v>57</v>
      </c>
      <c r="H43" s="99"/>
      <c r="I43" s="98" t="s">
        <v>208</v>
      </c>
      <c r="J43" s="88">
        <f ca="1">ROUND((TODAY()-F43)/365,0)</f>
        <v>47</v>
      </c>
      <c r="L43">
        <v>119</v>
      </c>
    </row>
    <row r="44" spans="1:12" s="89" customFormat="1" ht="19.5" customHeight="1">
      <c r="A44" s="94">
        <v>2</v>
      </c>
      <c r="B44" s="108" t="s">
        <v>254</v>
      </c>
      <c r="C44" s="109"/>
      <c r="D44" s="96"/>
      <c r="E44" s="96" t="s">
        <v>59</v>
      </c>
      <c r="F44" s="110">
        <v>33197</v>
      </c>
      <c r="G44" s="96" t="s">
        <v>57</v>
      </c>
      <c r="H44" s="110"/>
      <c r="I44" s="98" t="s">
        <v>216</v>
      </c>
      <c r="J44" s="88">
        <f ca="1">ROUND((TODAY()-F44)/365,0)</f>
        <v>32</v>
      </c>
      <c r="L44">
        <v>120</v>
      </c>
    </row>
    <row r="45" spans="1:12" s="89" customFormat="1" ht="19.5" customHeight="1">
      <c r="A45" s="114" t="s">
        <v>138</v>
      </c>
      <c r="B45" s="92"/>
      <c r="C45" s="92"/>
      <c r="D45" s="92"/>
      <c r="E45" s="92"/>
      <c r="F45" s="119"/>
      <c r="G45" s="92"/>
      <c r="H45" s="92"/>
      <c r="I45" s="93"/>
      <c r="J45" s="88"/>
      <c r="L45">
        <v>121</v>
      </c>
    </row>
    <row r="46" spans="1:12" s="89" customFormat="1" ht="19.5" customHeight="1">
      <c r="A46" s="94">
        <v>1</v>
      </c>
      <c r="B46" s="94" t="s">
        <v>27</v>
      </c>
      <c r="C46" s="96"/>
      <c r="D46" s="96" t="s">
        <v>120</v>
      </c>
      <c r="E46" s="96" t="s">
        <v>59</v>
      </c>
      <c r="F46" s="118">
        <v>28535</v>
      </c>
      <c r="G46" s="96" t="s">
        <v>57</v>
      </c>
      <c r="H46" s="99"/>
      <c r="I46" s="98" t="s">
        <v>208</v>
      </c>
      <c r="J46" s="88">
        <f ca="1">ROUND((TODAY()-F46)/365,0)</f>
        <v>45</v>
      </c>
      <c r="L46">
        <v>122</v>
      </c>
    </row>
    <row r="47" spans="1:12" s="89" customFormat="1" ht="19.5" customHeight="1">
      <c r="A47" s="94">
        <v>2</v>
      </c>
      <c r="B47" s="95" t="s">
        <v>28</v>
      </c>
      <c r="C47" s="96"/>
      <c r="D47" s="96" t="s">
        <v>121</v>
      </c>
      <c r="E47" s="96" t="s">
        <v>59</v>
      </c>
      <c r="F47" s="118">
        <v>27446</v>
      </c>
      <c r="G47" s="96" t="s">
        <v>57</v>
      </c>
      <c r="H47" s="99"/>
      <c r="I47" s="98" t="s">
        <v>208</v>
      </c>
      <c r="J47" s="88">
        <f ca="1">ROUND((TODAY()-F47)/365,0)</f>
        <v>48</v>
      </c>
      <c r="L47">
        <v>123</v>
      </c>
    </row>
    <row r="48" spans="1:12" s="89" customFormat="1" ht="19.5" customHeight="1">
      <c r="A48" s="94">
        <v>3</v>
      </c>
      <c r="B48" s="94" t="s">
        <v>139</v>
      </c>
      <c r="C48" s="96"/>
      <c r="D48" s="96"/>
      <c r="E48" s="96" t="s">
        <v>61</v>
      </c>
      <c r="F48" s="118">
        <v>29769</v>
      </c>
      <c r="G48" s="96" t="s">
        <v>57</v>
      </c>
      <c r="H48" s="99"/>
      <c r="I48" s="98" t="s">
        <v>208</v>
      </c>
      <c r="J48" s="88">
        <f ca="1">ROUND((TODAY()-F48)/365,0)</f>
        <v>41</v>
      </c>
      <c r="L48">
        <v>124</v>
      </c>
    </row>
    <row r="49" spans="1:12" s="89" customFormat="1" ht="19.5" customHeight="1">
      <c r="A49" s="94">
        <v>4</v>
      </c>
      <c r="B49" s="94" t="s">
        <v>140</v>
      </c>
      <c r="C49" s="96"/>
      <c r="D49" s="96"/>
      <c r="E49" s="96" t="s">
        <v>61</v>
      </c>
      <c r="F49" s="118">
        <v>31972</v>
      </c>
      <c r="G49" s="96" t="s">
        <v>57</v>
      </c>
      <c r="H49" s="99"/>
      <c r="I49" s="98" t="s">
        <v>208</v>
      </c>
      <c r="J49" s="88">
        <f ca="1">ROUND((TODAY()-F49)/365,0)</f>
        <v>35</v>
      </c>
      <c r="L49">
        <v>125</v>
      </c>
    </row>
    <row r="50" spans="1:12" s="89" customFormat="1" ht="19.5" customHeight="1">
      <c r="A50" s="114" t="s">
        <v>141</v>
      </c>
      <c r="B50" s="92"/>
      <c r="C50" s="92"/>
      <c r="D50" s="92"/>
      <c r="E50" s="92"/>
      <c r="F50" s="119"/>
      <c r="G50" s="92"/>
      <c r="H50" s="92"/>
      <c r="I50" s="93"/>
      <c r="J50" s="88"/>
      <c r="L50">
        <v>126</v>
      </c>
    </row>
    <row r="51" spans="1:12" s="89" customFormat="1" ht="19.5" customHeight="1">
      <c r="A51" s="94">
        <v>1</v>
      </c>
      <c r="B51" s="95" t="s">
        <v>31</v>
      </c>
      <c r="C51" s="96"/>
      <c r="D51" s="96" t="s">
        <v>273</v>
      </c>
      <c r="E51" s="96" t="s">
        <v>59</v>
      </c>
      <c r="F51" s="118">
        <v>28156</v>
      </c>
      <c r="G51" s="96" t="s">
        <v>57</v>
      </c>
      <c r="H51" s="99"/>
      <c r="I51" s="98" t="s">
        <v>208</v>
      </c>
      <c r="J51" s="88">
        <f aca="true" ca="1" t="shared" si="0" ref="J51:J58">ROUND((TODAY()-F51)/365,0)</f>
        <v>46</v>
      </c>
      <c r="L51">
        <v>127</v>
      </c>
    </row>
    <row r="52" spans="1:12" s="89" customFormat="1" ht="19.5" customHeight="1">
      <c r="A52" s="94">
        <v>2</v>
      </c>
      <c r="B52" s="95" t="s">
        <v>143</v>
      </c>
      <c r="C52" s="96"/>
      <c r="D52" s="96"/>
      <c r="E52" s="96" t="s">
        <v>106</v>
      </c>
      <c r="F52" s="118">
        <v>25480</v>
      </c>
      <c r="G52" s="96" t="s">
        <v>55</v>
      </c>
      <c r="H52" s="99"/>
      <c r="I52" s="98" t="s">
        <v>208</v>
      </c>
      <c r="J52" s="88">
        <f ca="1" t="shared" si="0"/>
        <v>53</v>
      </c>
      <c r="L52">
        <v>128</v>
      </c>
    </row>
    <row r="53" spans="1:12" s="89" customFormat="1" ht="19.5" customHeight="1">
      <c r="A53" s="94">
        <v>3</v>
      </c>
      <c r="B53" s="94" t="s">
        <v>144</v>
      </c>
      <c r="C53" s="96"/>
      <c r="D53" s="96"/>
      <c r="E53" s="96" t="s">
        <v>213</v>
      </c>
      <c r="F53" s="118">
        <v>24640</v>
      </c>
      <c r="G53" s="96" t="s">
        <v>55</v>
      </c>
      <c r="H53" s="99"/>
      <c r="I53" s="98" t="s">
        <v>208</v>
      </c>
      <c r="J53" s="88">
        <f ca="1" t="shared" si="0"/>
        <v>55</v>
      </c>
      <c r="L53">
        <v>129</v>
      </c>
    </row>
    <row r="54" spans="1:12" s="89" customFormat="1" ht="19.5" customHeight="1">
      <c r="A54" s="94">
        <v>4</v>
      </c>
      <c r="B54" s="94" t="s">
        <v>145</v>
      </c>
      <c r="C54" s="96"/>
      <c r="D54" s="96"/>
      <c r="E54" s="96" t="s">
        <v>213</v>
      </c>
      <c r="F54" s="118">
        <v>26171</v>
      </c>
      <c r="G54" s="96" t="s">
        <v>55</v>
      </c>
      <c r="H54" s="99"/>
      <c r="I54" s="98" t="s">
        <v>215</v>
      </c>
      <c r="J54" s="88">
        <f ca="1" t="shared" si="0"/>
        <v>51</v>
      </c>
      <c r="L54">
        <v>130</v>
      </c>
    </row>
    <row r="55" spans="1:12" s="89" customFormat="1" ht="19.5" customHeight="1">
      <c r="A55" s="94">
        <v>5</v>
      </c>
      <c r="B55" s="94" t="s">
        <v>146</v>
      </c>
      <c r="C55" s="96"/>
      <c r="D55" s="96"/>
      <c r="E55" s="96" t="s">
        <v>213</v>
      </c>
      <c r="F55" s="118">
        <v>27060</v>
      </c>
      <c r="G55" s="96" t="s">
        <v>57</v>
      </c>
      <c r="H55" s="99"/>
      <c r="I55" s="98" t="s">
        <v>215</v>
      </c>
      <c r="J55" s="88">
        <f ca="1" t="shared" si="0"/>
        <v>49</v>
      </c>
      <c r="L55">
        <v>131</v>
      </c>
    </row>
    <row r="56" spans="1:12" s="89" customFormat="1" ht="19.5" customHeight="1">
      <c r="A56" s="94">
        <v>6</v>
      </c>
      <c r="B56" s="95" t="s">
        <v>147</v>
      </c>
      <c r="C56" s="96"/>
      <c r="D56" s="96"/>
      <c r="E56" s="96" t="s">
        <v>106</v>
      </c>
      <c r="F56" s="118">
        <v>23315</v>
      </c>
      <c r="G56" s="96" t="s">
        <v>55</v>
      </c>
      <c r="H56" s="99"/>
      <c r="I56" s="98" t="s">
        <v>215</v>
      </c>
      <c r="J56" s="88">
        <f ca="1" t="shared" si="0"/>
        <v>59</v>
      </c>
      <c r="L56">
        <v>132</v>
      </c>
    </row>
    <row r="57" spans="1:12" s="89" customFormat="1" ht="19.5" customHeight="1">
      <c r="A57" s="94">
        <v>7</v>
      </c>
      <c r="B57" s="95" t="s">
        <v>148</v>
      </c>
      <c r="C57" s="96"/>
      <c r="D57" s="96"/>
      <c r="E57" s="96" t="s">
        <v>61</v>
      </c>
      <c r="F57" s="118">
        <v>31490</v>
      </c>
      <c r="G57" s="96" t="s">
        <v>57</v>
      </c>
      <c r="H57" s="99"/>
      <c r="I57" s="98" t="s">
        <v>208</v>
      </c>
      <c r="J57" s="88">
        <f ca="1" t="shared" si="0"/>
        <v>37</v>
      </c>
      <c r="L57">
        <v>133</v>
      </c>
    </row>
    <row r="58" spans="1:12" s="89" customFormat="1" ht="19.5" customHeight="1">
      <c r="A58" s="94">
        <v>8</v>
      </c>
      <c r="B58" s="95" t="s">
        <v>212</v>
      </c>
      <c r="C58" s="96"/>
      <c r="D58" s="96"/>
      <c r="E58" s="96" t="s">
        <v>70</v>
      </c>
      <c r="F58" s="118">
        <v>33862</v>
      </c>
      <c r="G58" s="96" t="s">
        <v>55</v>
      </c>
      <c r="H58" s="99"/>
      <c r="I58" s="98" t="s">
        <v>216</v>
      </c>
      <c r="J58" s="88">
        <f ca="1" t="shared" si="0"/>
        <v>30</v>
      </c>
      <c r="L58">
        <v>134</v>
      </c>
    </row>
    <row r="59" spans="1:12" s="89" customFormat="1" ht="19.5" customHeight="1">
      <c r="A59" s="114" t="s">
        <v>149</v>
      </c>
      <c r="B59" s="92"/>
      <c r="C59" s="92"/>
      <c r="D59" s="92"/>
      <c r="E59" s="92"/>
      <c r="F59" s="119"/>
      <c r="G59" s="92"/>
      <c r="H59" s="92"/>
      <c r="I59" s="93"/>
      <c r="J59" s="88"/>
      <c r="L59">
        <v>135</v>
      </c>
    </row>
    <row r="60" spans="1:12" s="89" customFormat="1" ht="19.5" customHeight="1">
      <c r="A60" s="94">
        <v>1</v>
      </c>
      <c r="B60" s="94" t="s">
        <v>199</v>
      </c>
      <c r="C60" s="96"/>
      <c r="D60" s="96" t="s">
        <v>30</v>
      </c>
      <c r="E60" s="96" t="s">
        <v>59</v>
      </c>
      <c r="F60" s="118">
        <v>22735</v>
      </c>
      <c r="G60" s="96" t="s">
        <v>55</v>
      </c>
      <c r="H60" s="99"/>
      <c r="I60" s="98" t="s">
        <v>208</v>
      </c>
      <c r="J60" s="88">
        <f ca="1">ROUND((TODAY()-F60)/365,0)</f>
        <v>61</v>
      </c>
      <c r="L60">
        <v>136</v>
      </c>
    </row>
    <row r="61" spans="1:12" s="89" customFormat="1" ht="19.5" customHeight="1">
      <c r="A61" s="94">
        <v>2</v>
      </c>
      <c r="B61" s="94" t="s">
        <v>150</v>
      </c>
      <c r="C61" s="96"/>
      <c r="D61" s="96"/>
      <c r="E61" s="96" t="s">
        <v>59</v>
      </c>
      <c r="F61" s="118">
        <v>28086</v>
      </c>
      <c r="G61" s="96" t="s">
        <v>57</v>
      </c>
      <c r="H61" s="99"/>
      <c r="I61" s="98" t="s">
        <v>208</v>
      </c>
      <c r="J61" s="88">
        <f ca="1">ROUND((TODAY()-F61)/365,0)</f>
        <v>46</v>
      </c>
      <c r="L61">
        <v>137</v>
      </c>
    </row>
    <row r="62" spans="1:12" s="89" customFormat="1" ht="19.5" customHeight="1">
      <c r="A62" s="94">
        <v>3</v>
      </c>
      <c r="B62" s="95" t="s">
        <v>165</v>
      </c>
      <c r="C62" s="96"/>
      <c r="D62" s="96"/>
      <c r="E62" s="96" t="s">
        <v>61</v>
      </c>
      <c r="F62" s="118">
        <v>29134</v>
      </c>
      <c r="G62" s="96" t="s">
        <v>55</v>
      </c>
      <c r="H62" s="99"/>
      <c r="I62" s="98" t="s">
        <v>208</v>
      </c>
      <c r="J62" s="88">
        <f ca="1">ROUND((TODAY()-F62)/365,0)</f>
        <v>43</v>
      </c>
      <c r="L62">
        <v>138</v>
      </c>
    </row>
    <row r="63" spans="1:12" s="89" customFormat="1" ht="19.5" customHeight="1">
      <c r="A63" s="114" t="s">
        <v>151</v>
      </c>
      <c r="B63" s="92"/>
      <c r="C63" s="92"/>
      <c r="D63" s="92"/>
      <c r="E63" s="92"/>
      <c r="F63" s="119"/>
      <c r="G63" s="92"/>
      <c r="H63" s="92"/>
      <c r="I63" s="93"/>
      <c r="J63" s="88"/>
      <c r="L63">
        <v>139</v>
      </c>
    </row>
    <row r="64" spans="1:12" s="89" customFormat="1" ht="19.5" customHeight="1">
      <c r="A64" s="94">
        <v>1</v>
      </c>
      <c r="B64" s="95" t="s">
        <v>40</v>
      </c>
      <c r="C64" s="96"/>
      <c r="D64" s="96" t="s">
        <v>258</v>
      </c>
      <c r="E64" s="96" t="s">
        <v>61</v>
      </c>
      <c r="F64" s="118">
        <v>33133</v>
      </c>
      <c r="G64" s="96" t="s">
        <v>57</v>
      </c>
      <c r="H64" s="99"/>
      <c r="I64" s="98" t="s">
        <v>208</v>
      </c>
      <c r="J64" s="88">
        <f ca="1">ROUND((TODAY()-F64)/365,0)</f>
        <v>32</v>
      </c>
      <c r="L64">
        <v>140</v>
      </c>
    </row>
    <row r="65" spans="1:12" s="89" customFormat="1" ht="19.5" customHeight="1">
      <c r="A65" s="94">
        <v>2</v>
      </c>
      <c r="B65" s="95" t="s">
        <v>268</v>
      </c>
      <c r="C65" s="96"/>
      <c r="D65" s="96" t="s">
        <v>272</v>
      </c>
      <c r="E65" s="96" t="s">
        <v>61</v>
      </c>
      <c r="F65" s="118">
        <v>34223</v>
      </c>
      <c r="G65" s="96" t="s">
        <v>55</v>
      </c>
      <c r="H65" s="99"/>
      <c r="I65" s="98" t="s">
        <v>216</v>
      </c>
      <c r="J65" s="88">
        <f ca="1">ROUND((TODAY()-F65)/365,0)</f>
        <v>29</v>
      </c>
      <c r="L65">
        <v>141</v>
      </c>
    </row>
    <row r="66" spans="1:12" s="89" customFormat="1" ht="19.5" customHeight="1">
      <c r="A66" s="114" t="s">
        <v>197</v>
      </c>
      <c r="B66" s="92"/>
      <c r="C66" s="92"/>
      <c r="D66" s="92"/>
      <c r="E66" s="92"/>
      <c r="F66" s="119"/>
      <c r="G66" s="92"/>
      <c r="H66" s="92"/>
      <c r="I66" s="93"/>
      <c r="J66" s="88"/>
      <c r="L66">
        <v>142</v>
      </c>
    </row>
    <row r="67" spans="1:12" s="89" customFormat="1" ht="19.5" customHeight="1">
      <c r="A67" s="94">
        <v>1</v>
      </c>
      <c r="B67" s="95" t="s">
        <v>33</v>
      </c>
      <c r="C67" s="96"/>
      <c r="D67" s="96" t="s">
        <v>274</v>
      </c>
      <c r="E67" s="96" t="s">
        <v>61</v>
      </c>
      <c r="F67" s="118">
        <v>26693</v>
      </c>
      <c r="G67" s="96" t="s">
        <v>57</v>
      </c>
      <c r="H67" s="99"/>
      <c r="I67" s="98" t="s">
        <v>208</v>
      </c>
      <c r="J67" s="88">
        <f ca="1">ROUND((TODAY()-F67)/365,0)</f>
        <v>50</v>
      </c>
      <c r="L67">
        <v>143</v>
      </c>
    </row>
    <row r="68" spans="1:12" s="89" customFormat="1" ht="19.5" customHeight="1">
      <c r="A68" s="94">
        <v>2</v>
      </c>
      <c r="B68" s="95" t="s">
        <v>152</v>
      </c>
      <c r="C68" s="96"/>
      <c r="D68" s="96"/>
      <c r="E68" s="96" t="s">
        <v>61</v>
      </c>
      <c r="F68" s="118">
        <v>24438</v>
      </c>
      <c r="G68" s="96" t="s">
        <v>55</v>
      </c>
      <c r="H68" s="99"/>
      <c r="I68" s="98" t="s">
        <v>208</v>
      </c>
      <c r="J68" s="88">
        <f ca="1">ROUND((TODAY()-F68)/365,0)</f>
        <v>56</v>
      </c>
      <c r="L68">
        <v>144</v>
      </c>
    </row>
    <row r="69" spans="1:12" s="89" customFormat="1" ht="19.5" customHeight="1">
      <c r="A69" s="94">
        <v>3</v>
      </c>
      <c r="B69" s="95" t="s">
        <v>153</v>
      </c>
      <c r="C69" s="96"/>
      <c r="D69" s="96"/>
      <c r="E69" s="96" t="s">
        <v>61</v>
      </c>
      <c r="F69" s="118">
        <v>32441</v>
      </c>
      <c r="G69" s="96" t="s">
        <v>57</v>
      </c>
      <c r="H69" s="99"/>
      <c r="I69" s="98" t="s">
        <v>208</v>
      </c>
      <c r="J69" s="88">
        <f ca="1">ROUND((TODAY()-F69)/365,0)</f>
        <v>34</v>
      </c>
      <c r="L69">
        <v>145</v>
      </c>
    </row>
    <row r="70" spans="1:12" s="89" customFormat="1" ht="19.5" customHeight="1">
      <c r="A70" s="94">
        <v>4</v>
      </c>
      <c r="B70" s="95" t="s">
        <v>154</v>
      </c>
      <c r="C70" s="96"/>
      <c r="D70" s="96"/>
      <c r="E70" s="96" t="s">
        <v>61</v>
      </c>
      <c r="F70" s="118">
        <v>31098</v>
      </c>
      <c r="G70" s="96" t="s">
        <v>57</v>
      </c>
      <c r="H70" s="99"/>
      <c r="I70" s="98" t="s">
        <v>208</v>
      </c>
      <c r="J70" s="88">
        <f ca="1">ROUND((TODAY()-F70)/365,0)</f>
        <v>38</v>
      </c>
      <c r="L70">
        <v>146</v>
      </c>
    </row>
    <row r="71" spans="1:12" s="89" customFormat="1" ht="19.5" customHeight="1">
      <c r="A71" s="94">
        <v>5</v>
      </c>
      <c r="B71" s="95" t="s">
        <v>155</v>
      </c>
      <c r="C71" s="96"/>
      <c r="D71" s="96"/>
      <c r="E71" s="96" t="s">
        <v>59</v>
      </c>
      <c r="F71" s="118">
        <v>33136</v>
      </c>
      <c r="G71" s="96" t="s">
        <v>57</v>
      </c>
      <c r="H71" s="99"/>
      <c r="I71" s="98" t="s">
        <v>208</v>
      </c>
      <c r="J71" s="88">
        <f ca="1">ROUND((TODAY()-F71)/365,0)</f>
        <v>32</v>
      </c>
      <c r="L71">
        <v>147</v>
      </c>
    </row>
    <row r="72" spans="1:12" s="89" customFormat="1" ht="19.5" customHeight="1">
      <c r="A72" s="114" t="s">
        <v>156</v>
      </c>
      <c r="B72" s="92"/>
      <c r="C72" s="92"/>
      <c r="D72" s="92"/>
      <c r="E72" s="92"/>
      <c r="F72" s="119"/>
      <c r="G72" s="92"/>
      <c r="H72" s="92"/>
      <c r="I72" s="93"/>
      <c r="J72" s="88"/>
      <c r="L72">
        <v>148</v>
      </c>
    </row>
    <row r="73" spans="1:12" s="89" customFormat="1" ht="19.5" customHeight="1">
      <c r="A73" s="94">
        <v>1</v>
      </c>
      <c r="B73" s="95" t="s">
        <v>157</v>
      </c>
      <c r="C73" s="96"/>
      <c r="D73" s="96"/>
      <c r="E73" s="96" t="s">
        <v>61</v>
      </c>
      <c r="F73" s="118">
        <v>29486</v>
      </c>
      <c r="G73" s="96" t="s">
        <v>57</v>
      </c>
      <c r="H73" s="99"/>
      <c r="I73" s="98" t="s">
        <v>208</v>
      </c>
      <c r="J73" s="88">
        <f ca="1">ROUND((TODAY()-F73)/365,0)</f>
        <v>42</v>
      </c>
      <c r="L73">
        <v>149</v>
      </c>
    </row>
    <row r="74" spans="1:12" s="89" customFormat="1" ht="19.5" customHeight="1">
      <c r="A74" s="94">
        <v>2</v>
      </c>
      <c r="B74" s="95" t="s">
        <v>158</v>
      </c>
      <c r="C74" s="96"/>
      <c r="D74" s="96"/>
      <c r="E74" s="96" t="s">
        <v>59</v>
      </c>
      <c r="F74" s="118">
        <v>29281</v>
      </c>
      <c r="G74" s="96" t="s">
        <v>57</v>
      </c>
      <c r="H74" s="99"/>
      <c r="I74" s="98" t="s">
        <v>208</v>
      </c>
      <c r="J74" s="88">
        <f ca="1">ROUND((TODAY()-F74)/365,0)</f>
        <v>43</v>
      </c>
      <c r="L74">
        <v>150</v>
      </c>
    </row>
    <row r="75" spans="1:12" s="89" customFormat="1" ht="19.5" customHeight="1">
      <c r="A75" s="114" t="s">
        <v>159</v>
      </c>
      <c r="B75" s="116"/>
      <c r="C75" s="116"/>
      <c r="D75" s="116"/>
      <c r="E75" s="116"/>
      <c r="F75" s="125"/>
      <c r="G75" s="116"/>
      <c r="H75" s="116"/>
      <c r="I75" s="117"/>
      <c r="J75" s="88"/>
      <c r="L75">
        <v>151</v>
      </c>
    </row>
    <row r="76" spans="1:12" s="89" customFormat="1" ht="19.5" customHeight="1">
      <c r="A76" s="94">
        <v>1</v>
      </c>
      <c r="B76" s="95" t="s">
        <v>25</v>
      </c>
      <c r="C76" s="96"/>
      <c r="D76" s="96" t="s">
        <v>120</v>
      </c>
      <c r="E76" s="96" t="s">
        <v>59</v>
      </c>
      <c r="F76" s="118">
        <v>27063</v>
      </c>
      <c r="G76" s="96" t="s">
        <v>57</v>
      </c>
      <c r="H76" s="99"/>
      <c r="I76" s="98" t="s">
        <v>208</v>
      </c>
      <c r="J76" s="88">
        <f ca="1">ROUND((TODAY()-F76)/365,0)</f>
        <v>49</v>
      </c>
      <c r="L76">
        <v>152</v>
      </c>
    </row>
    <row r="77" spans="1:12" s="89" customFormat="1" ht="19.5" customHeight="1">
      <c r="A77" s="94">
        <v>2</v>
      </c>
      <c r="B77" s="95" t="s">
        <v>160</v>
      </c>
      <c r="C77" s="96"/>
      <c r="D77" s="96"/>
      <c r="E77" s="96" t="s">
        <v>59</v>
      </c>
      <c r="F77" s="118">
        <v>29862</v>
      </c>
      <c r="G77" s="96" t="s">
        <v>57</v>
      </c>
      <c r="H77" s="99"/>
      <c r="I77" s="98" t="s">
        <v>208</v>
      </c>
      <c r="J77" s="88">
        <f ca="1">ROUND((TODAY()-F77)/365,0)</f>
        <v>41</v>
      </c>
      <c r="L77">
        <v>153</v>
      </c>
    </row>
    <row r="78" spans="1:12" s="89" customFormat="1" ht="19.5" customHeight="1">
      <c r="A78" s="94">
        <v>3</v>
      </c>
      <c r="B78" s="94" t="s">
        <v>161</v>
      </c>
      <c r="C78" s="96"/>
      <c r="D78" s="96"/>
      <c r="E78" s="96" t="s">
        <v>59</v>
      </c>
      <c r="F78" s="118">
        <v>29997</v>
      </c>
      <c r="G78" s="96" t="s">
        <v>57</v>
      </c>
      <c r="H78" s="99"/>
      <c r="I78" s="98" t="s">
        <v>208</v>
      </c>
      <c r="J78" s="88">
        <f ca="1">ROUND((TODAY()-F78)/365,0)</f>
        <v>41</v>
      </c>
      <c r="L78">
        <v>154</v>
      </c>
    </row>
    <row r="79" spans="1:12" s="89" customFormat="1" ht="19.5" customHeight="1">
      <c r="A79" s="94">
        <v>4</v>
      </c>
      <c r="B79" s="95" t="s">
        <v>162</v>
      </c>
      <c r="C79" s="96"/>
      <c r="D79" s="96"/>
      <c r="E79" s="96" t="s">
        <v>61</v>
      </c>
      <c r="F79" s="118">
        <v>31548</v>
      </c>
      <c r="G79" s="96" t="s">
        <v>55</v>
      </c>
      <c r="H79" s="99"/>
      <c r="I79" s="98" t="s">
        <v>208</v>
      </c>
      <c r="J79" s="88">
        <f ca="1">ROUND((TODAY()-F79)/365,0)</f>
        <v>36</v>
      </c>
      <c r="L79">
        <v>155</v>
      </c>
    </row>
    <row r="80" spans="1:12" s="89" customFormat="1" ht="19.5" customHeight="1">
      <c r="A80" s="94">
        <v>5</v>
      </c>
      <c r="B80" s="95" t="s">
        <v>163</v>
      </c>
      <c r="C80" s="96"/>
      <c r="D80" s="96"/>
      <c r="E80" s="96" t="s">
        <v>59</v>
      </c>
      <c r="F80" s="118">
        <v>30604</v>
      </c>
      <c r="G80" s="96" t="s">
        <v>55</v>
      </c>
      <c r="H80" s="99"/>
      <c r="I80" s="98" t="s">
        <v>208</v>
      </c>
      <c r="J80" s="88">
        <f ca="1">ROUND((TODAY()-F80)/365,0)</f>
        <v>39</v>
      </c>
      <c r="L80">
        <v>156</v>
      </c>
    </row>
    <row r="81" spans="1:12" s="89" customFormat="1" ht="19.5" customHeight="1">
      <c r="A81" s="114" t="s">
        <v>164</v>
      </c>
      <c r="B81" s="116"/>
      <c r="C81" s="116"/>
      <c r="D81" s="116"/>
      <c r="E81" s="116"/>
      <c r="F81" s="125"/>
      <c r="G81" s="116"/>
      <c r="H81" s="116"/>
      <c r="I81" s="117"/>
      <c r="J81" s="88"/>
      <c r="L81">
        <v>157</v>
      </c>
    </row>
    <row r="82" spans="1:12" s="89" customFormat="1" ht="19.5" customHeight="1">
      <c r="A82" s="94">
        <v>1</v>
      </c>
      <c r="B82" s="95" t="s">
        <v>2</v>
      </c>
      <c r="C82" s="96"/>
      <c r="D82" s="96" t="s">
        <v>3</v>
      </c>
      <c r="E82" s="96" t="s">
        <v>61</v>
      </c>
      <c r="F82" s="118">
        <v>27941</v>
      </c>
      <c r="G82" s="96" t="s">
        <v>55</v>
      </c>
      <c r="H82" s="99"/>
      <c r="I82" s="98" t="s">
        <v>208</v>
      </c>
      <c r="J82" s="88">
        <f aca="true" ca="1" t="shared" si="1" ref="J82:J87">ROUND((TODAY()-F82)/365,0)</f>
        <v>46</v>
      </c>
      <c r="L82">
        <v>158</v>
      </c>
    </row>
    <row r="83" spans="1:12" s="89" customFormat="1" ht="19.5" customHeight="1">
      <c r="A83" s="94">
        <v>2</v>
      </c>
      <c r="B83" s="95" t="s">
        <v>4</v>
      </c>
      <c r="C83" s="96"/>
      <c r="D83" s="96" t="s">
        <v>271</v>
      </c>
      <c r="E83" s="96" t="s">
        <v>61</v>
      </c>
      <c r="F83" s="118">
        <v>30696</v>
      </c>
      <c r="G83" s="96" t="s">
        <v>55</v>
      </c>
      <c r="H83" s="99"/>
      <c r="I83" s="98" t="s">
        <v>208</v>
      </c>
      <c r="J83" s="88">
        <f ca="1" t="shared" si="1"/>
        <v>39</v>
      </c>
      <c r="L83">
        <v>159</v>
      </c>
    </row>
    <row r="84" spans="1:12" s="89" customFormat="1" ht="19.5" customHeight="1">
      <c r="A84" s="94">
        <v>3</v>
      </c>
      <c r="B84" s="94" t="s">
        <v>166</v>
      </c>
      <c r="C84" s="96"/>
      <c r="D84" s="96"/>
      <c r="E84" s="96" t="s">
        <v>61</v>
      </c>
      <c r="F84" s="118">
        <v>32277</v>
      </c>
      <c r="G84" s="96" t="s">
        <v>57</v>
      </c>
      <c r="H84" s="99"/>
      <c r="I84" s="98" t="s">
        <v>208</v>
      </c>
      <c r="J84" s="88">
        <f ca="1" t="shared" si="1"/>
        <v>34</v>
      </c>
      <c r="L84">
        <v>160</v>
      </c>
    </row>
    <row r="85" spans="1:12" s="89" customFormat="1" ht="19.5" customHeight="1">
      <c r="A85" s="94">
        <v>4</v>
      </c>
      <c r="B85" s="94" t="s">
        <v>8</v>
      </c>
      <c r="C85" s="96"/>
      <c r="D85" s="96"/>
      <c r="E85" s="96" t="s">
        <v>106</v>
      </c>
      <c r="F85" s="118">
        <v>26087</v>
      </c>
      <c r="G85" s="96" t="s">
        <v>57</v>
      </c>
      <c r="H85" s="99"/>
      <c r="I85" s="98" t="s">
        <v>215</v>
      </c>
      <c r="J85" s="88">
        <f ca="1" t="shared" si="1"/>
        <v>51</v>
      </c>
      <c r="L85">
        <v>161</v>
      </c>
    </row>
    <row r="86" spans="1:12" s="89" customFormat="1" ht="19.5" customHeight="1">
      <c r="A86" s="94">
        <v>5</v>
      </c>
      <c r="B86" s="95" t="s">
        <v>167</v>
      </c>
      <c r="C86" s="96"/>
      <c r="D86" s="96"/>
      <c r="E86" s="96" t="s">
        <v>66</v>
      </c>
      <c r="F86" s="118">
        <v>32838</v>
      </c>
      <c r="G86" s="96" t="s">
        <v>55</v>
      </c>
      <c r="H86" s="99"/>
      <c r="I86" s="98" t="s">
        <v>208</v>
      </c>
      <c r="J86" s="88">
        <f ca="1" t="shared" si="1"/>
        <v>33</v>
      </c>
      <c r="L86">
        <v>162</v>
      </c>
    </row>
    <row r="87" spans="1:12" s="89" customFormat="1" ht="19.5" customHeight="1">
      <c r="A87" s="94">
        <v>6</v>
      </c>
      <c r="B87" s="94" t="s">
        <v>168</v>
      </c>
      <c r="C87" s="96"/>
      <c r="D87" s="96"/>
      <c r="E87" s="96" t="s">
        <v>213</v>
      </c>
      <c r="F87" s="118">
        <v>26600</v>
      </c>
      <c r="G87" s="96" t="s">
        <v>57</v>
      </c>
      <c r="H87" s="99"/>
      <c r="I87" s="98" t="s">
        <v>215</v>
      </c>
      <c r="J87" s="88">
        <f ca="1" t="shared" si="1"/>
        <v>50</v>
      </c>
      <c r="L87">
        <v>163</v>
      </c>
    </row>
    <row r="88" spans="1:12" s="89" customFormat="1" ht="19.5" customHeight="1">
      <c r="A88" s="114" t="s">
        <v>169</v>
      </c>
      <c r="B88" s="116"/>
      <c r="C88" s="116"/>
      <c r="D88" s="116"/>
      <c r="E88" s="116"/>
      <c r="F88" s="125"/>
      <c r="G88" s="116"/>
      <c r="H88" s="116"/>
      <c r="I88" s="117"/>
      <c r="J88" s="88"/>
      <c r="L88">
        <v>164</v>
      </c>
    </row>
    <row r="89" spans="1:12" s="89" customFormat="1" ht="19.5" customHeight="1">
      <c r="A89" s="94">
        <v>8</v>
      </c>
      <c r="B89" s="94" t="s">
        <v>178</v>
      </c>
      <c r="C89" s="96" t="s">
        <v>191</v>
      </c>
      <c r="D89" s="96"/>
      <c r="E89" s="96" t="s">
        <v>213</v>
      </c>
      <c r="F89" s="118">
        <v>27950</v>
      </c>
      <c r="G89" s="96" t="s">
        <v>57</v>
      </c>
      <c r="H89" s="99"/>
      <c r="I89" s="98" t="s">
        <v>208</v>
      </c>
      <c r="J89" s="88">
        <f aca="true" ca="1" t="shared" si="2" ref="J89:J98">ROUND((TODAY()-F89)/365,0)</f>
        <v>46</v>
      </c>
      <c r="L89">
        <v>172</v>
      </c>
    </row>
    <row r="90" spans="1:12" s="89" customFormat="1" ht="19.5" customHeight="1">
      <c r="A90" s="94">
        <v>19</v>
      </c>
      <c r="B90" s="95" t="s">
        <v>190</v>
      </c>
      <c r="C90" s="96" t="s">
        <v>191</v>
      </c>
      <c r="D90" s="96"/>
      <c r="E90" s="96" t="s">
        <v>213</v>
      </c>
      <c r="F90" s="118">
        <v>26827</v>
      </c>
      <c r="G90" s="96" t="s">
        <v>57</v>
      </c>
      <c r="H90" s="99"/>
      <c r="I90" s="98" t="s">
        <v>215</v>
      </c>
      <c r="J90" s="88">
        <f ca="1" t="shared" si="2"/>
        <v>49</v>
      </c>
      <c r="L90">
        <v>183</v>
      </c>
    </row>
    <row r="91" spans="1:12" s="89" customFormat="1" ht="19.5" customHeight="1">
      <c r="A91" s="94">
        <v>20</v>
      </c>
      <c r="B91" s="95" t="s">
        <v>192</v>
      </c>
      <c r="C91" s="96" t="s">
        <v>191</v>
      </c>
      <c r="D91" s="96"/>
      <c r="E91" s="96" t="s">
        <v>213</v>
      </c>
      <c r="F91" s="118">
        <v>27383</v>
      </c>
      <c r="G91" s="96" t="s">
        <v>57</v>
      </c>
      <c r="H91" s="99"/>
      <c r="I91" s="98" t="s">
        <v>215</v>
      </c>
      <c r="J91" s="88">
        <f ca="1" t="shared" si="2"/>
        <v>48</v>
      </c>
      <c r="L91">
        <v>184</v>
      </c>
    </row>
    <row r="92" spans="1:12" s="89" customFormat="1" ht="19.5" customHeight="1">
      <c r="A92" s="94">
        <v>3</v>
      </c>
      <c r="B92" s="94" t="s">
        <v>171</v>
      </c>
      <c r="C92" s="96" t="s">
        <v>172</v>
      </c>
      <c r="D92" s="96"/>
      <c r="E92" s="96" t="s">
        <v>61</v>
      </c>
      <c r="F92" s="118">
        <v>28012</v>
      </c>
      <c r="G92" s="96" t="s">
        <v>57</v>
      </c>
      <c r="H92" s="99"/>
      <c r="I92" s="98" t="s">
        <v>208</v>
      </c>
      <c r="J92" s="88">
        <f ca="1" t="shared" si="2"/>
        <v>46</v>
      </c>
      <c r="L92">
        <v>167</v>
      </c>
    </row>
    <row r="93" spans="1:12" s="89" customFormat="1" ht="19.5" customHeight="1">
      <c r="A93" s="94">
        <v>18</v>
      </c>
      <c r="B93" s="95" t="s">
        <v>188</v>
      </c>
      <c r="C93" s="96" t="s">
        <v>189</v>
      </c>
      <c r="D93" s="96"/>
      <c r="E93" s="96" t="s">
        <v>106</v>
      </c>
      <c r="F93" s="118">
        <v>32142</v>
      </c>
      <c r="G93" s="96" t="s">
        <v>57</v>
      </c>
      <c r="H93" s="99"/>
      <c r="I93" s="98" t="s">
        <v>215</v>
      </c>
      <c r="J93" s="88">
        <f ca="1" t="shared" si="2"/>
        <v>35</v>
      </c>
      <c r="L93">
        <v>182</v>
      </c>
    </row>
    <row r="94" spans="1:12" s="89" customFormat="1" ht="19.5" customHeight="1">
      <c r="A94" s="94">
        <v>21</v>
      </c>
      <c r="B94" s="95" t="s">
        <v>193</v>
      </c>
      <c r="C94" s="96" t="s">
        <v>194</v>
      </c>
      <c r="D94" s="96"/>
      <c r="E94" s="96" t="s">
        <v>213</v>
      </c>
      <c r="F94" s="118">
        <v>25665</v>
      </c>
      <c r="G94" s="96" t="s">
        <v>57</v>
      </c>
      <c r="H94" s="99"/>
      <c r="I94" s="98" t="s">
        <v>215</v>
      </c>
      <c r="J94" s="88">
        <f ca="1" t="shared" si="2"/>
        <v>53</v>
      </c>
      <c r="L94">
        <v>185</v>
      </c>
    </row>
    <row r="95" spans="1:12" s="89" customFormat="1" ht="19.5" customHeight="1">
      <c r="A95" s="94">
        <v>22</v>
      </c>
      <c r="B95" s="95" t="s">
        <v>195</v>
      </c>
      <c r="C95" s="96" t="s">
        <v>194</v>
      </c>
      <c r="D95" s="96"/>
      <c r="E95" s="96" t="s">
        <v>213</v>
      </c>
      <c r="F95" s="118">
        <v>32215</v>
      </c>
      <c r="G95" s="96" t="s">
        <v>57</v>
      </c>
      <c r="H95" s="99"/>
      <c r="I95" s="98" t="s">
        <v>215</v>
      </c>
      <c r="J95" s="88">
        <f ca="1" t="shared" si="2"/>
        <v>35</v>
      </c>
      <c r="L95">
        <v>186</v>
      </c>
    </row>
    <row r="96" spans="1:12" s="89" customFormat="1" ht="19.5" customHeight="1">
      <c r="A96" s="94">
        <v>7</v>
      </c>
      <c r="B96" s="94" t="s">
        <v>176</v>
      </c>
      <c r="C96" s="96" t="s">
        <v>177</v>
      </c>
      <c r="D96" s="96"/>
      <c r="E96" s="96" t="s">
        <v>70</v>
      </c>
      <c r="F96" s="118">
        <v>27608</v>
      </c>
      <c r="G96" s="96" t="s">
        <v>57</v>
      </c>
      <c r="H96" s="99"/>
      <c r="I96" s="98" t="s">
        <v>208</v>
      </c>
      <c r="J96" s="88">
        <f ca="1" t="shared" si="2"/>
        <v>47</v>
      </c>
      <c r="L96">
        <v>171</v>
      </c>
    </row>
    <row r="97" spans="1:12" s="89" customFormat="1" ht="19.5" customHeight="1">
      <c r="A97" s="94">
        <v>9</v>
      </c>
      <c r="B97" s="95" t="s">
        <v>179</v>
      </c>
      <c r="C97" s="96" t="s">
        <v>177</v>
      </c>
      <c r="D97" s="96"/>
      <c r="E97" s="96" t="s">
        <v>70</v>
      </c>
      <c r="F97" s="118">
        <v>29566</v>
      </c>
      <c r="G97" s="96" t="s">
        <v>57</v>
      </c>
      <c r="H97" s="99"/>
      <c r="I97" s="98" t="s">
        <v>216</v>
      </c>
      <c r="J97" s="88">
        <f ca="1" t="shared" si="2"/>
        <v>42</v>
      </c>
      <c r="L97">
        <v>173</v>
      </c>
    </row>
    <row r="98" spans="1:12" s="89" customFormat="1" ht="19.5" customHeight="1">
      <c r="A98" s="94">
        <v>23</v>
      </c>
      <c r="B98" s="111" t="s">
        <v>210</v>
      </c>
      <c r="C98" s="112" t="s">
        <v>202</v>
      </c>
      <c r="D98" s="113"/>
      <c r="E98" s="112" t="s">
        <v>70</v>
      </c>
      <c r="F98" s="123">
        <v>32814</v>
      </c>
      <c r="G98" s="96" t="s">
        <v>57</v>
      </c>
      <c r="H98" s="99"/>
      <c r="I98" s="98" t="s">
        <v>209</v>
      </c>
      <c r="J98" s="88">
        <f ca="1" t="shared" si="2"/>
        <v>33</v>
      </c>
      <c r="L98">
        <v>187</v>
      </c>
    </row>
    <row r="99" spans="1:10" s="18" customFormat="1" ht="21" customHeight="1">
      <c r="A99" s="24"/>
      <c r="B99" s="25"/>
      <c r="C99" s="26"/>
      <c r="D99" s="27"/>
      <c r="E99" s="26"/>
      <c r="F99" s="28"/>
      <c r="G99" s="29"/>
      <c r="H99" s="30"/>
      <c r="I99" s="72"/>
      <c r="J99" s="71"/>
    </row>
    <row r="100" spans="1:10" s="18" customFormat="1" ht="15">
      <c r="A100" s="31"/>
      <c r="B100" s="167" t="s">
        <v>246</v>
      </c>
      <c r="C100" s="168"/>
      <c r="D100" s="167" t="s">
        <v>245</v>
      </c>
      <c r="E100" s="167"/>
      <c r="F100" s="32"/>
      <c r="G100" s="51" t="s">
        <v>48</v>
      </c>
      <c r="H100" s="51"/>
      <c r="I100" s="73"/>
      <c r="J100" s="71"/>
    </row>
    <row r="101" spans="1:15" s="18" customFormat="1" ht="15">
      <c r="A101" s="31"/>
      <c r="B101" s="33" t="s">
        <v>54</v>
      </c>
      <c r="C101" s="34">
        <f>COUNTIF($E$11:$E$98,"PGS.TS")</f>
        <v>0</v>
      </c>
      <c r="D101" s="33" t="s">
        <v>54</v>
      </c>
      <c r="E101" s="34">
        <f>COUNTIF($E$11:$E$98,"PGS.TS")</f>
        <v>0</v>
      </c>
      <c r="F101" s="32"/>
      <c r="G101" s="33" t="s">
        <v>53</v>
      </c>
      <c r="H101" s="34">
        <f>COUNTIF($C$11:$C$98,"GVC")</f>
        <v>0</v>
      </c>
      <c r="I101" s="73">
        <f>COUNTIF($C$11:$C$98,"GVC")</f>
        <v>0</v>
      </c>
      <c r="J101" s="74"/>
      <c r="K101" s="35"/>
      <c r="L101" s="36"/>
      <c r="M101" s="36"/>
      <c r="N101" s="36"/>
      <c r="O101" s="36"/>
    </row>
    <row r="102" spans="1:15" s="18" customFormat="1" ht="15">
      <c r="A102" s="31"/>
      <c r="B102" s="33" t="s">
        <v>56</v>
      </c>
      <c r="C102" s="34">
        <f>COUNTIF($E$11:$E$98,"TS")</f>
        <v>0</v>
      </c>
      <c r="D102" s="33" t="s">
        <v>56</v>
      </c>
      <c r="E102" s="34">
        <f>COUNTIF($E$11:$E$98,"TS")</f>
        <v>0</v>
      </c>
      <c r="F102" s="32"/>
      <c r="G102" s="33" t="s">
        <v>58</v>
      </c>
      <c r="H102" s="34">
        <f>COUNTIF($C$11:$C$98,"GV")</f>
        <v>0</v>
      </c>
      <c r="I102" s="73">
        <f>COUNTIF($C$11:$C$98,"GV")</f>
        <v>0</v>
      </c>
      <c r="J102" s="74"/>
      <c r="K102" s="35"/>
      <c r="L102" s="36"/>
      <c r="M102" s="36"/>
      <c r="N102" s="36"/>
      <c r="O102" s="36"/>
    </row>
    <row r="103" spans="1:15" s="18" customFormat="1" ht="15">
      <c r="A103" s="31"/>
      <c r="B103" s="33" t="s">
        <v>86</v>
      </c>
      <c r="C103" s="34">
        <f>COUNTIF($E$11:$E$98,"NCS")</f>
        <v>0</v>
      </c>
      <c r="D103" s="33" t="s">
        <v>86</v>
      </c>
      <c r="E103" s="34">
        <f>COUNTIF($E$11:$E$98,"NCS")</f>
        <v>0</v>
      </c>
      <c r="F103" s="32"/>
      <c r="G103" s="33" t="s">
        <v>170</v>
      </c>
      <c r="H103" s="34">
        <f>COUNTIF($C$11:$C$98,"GVMN")</f>
        <v>0</v>
      </c>
      <c r="I103" s="73">
        <f>COUNTIF($C$11:$C$100,"GVMN")</f>
        <v>0</v>
      </c>
      <c r="J103" s="74"/>
      <c r="K103" s="35"/>
      <c r="L103" s="36"/>
      <c r="M103" s="36"/>
      <c r="N103" s="36"/>
      <c r="O103" s="36"/>
    </row>
    <row r="104" spans="1:15" s="18" customFormat="1" ht="15">
      <c r="A104" s="31"/>
      <c r="B104" s="33" t="s">
        <v>59</v>
      </c>
      <c r="C104" s="34">
        <f>COUNTIF($A$11:$H$98,"THS")</f>
        <v>17</v>
      </c>
      <c r="D104" s="33" t="s">
        <v>59</v>
      </c>
      <c r="E104" s="34">
        <f>COUNTIF($A$11:$H$98,"THS")</f>
        <v>17</v>
      </c>
      <c r="F104" s="32"/>
      <c r="G104" s="37" t="s">
        <v>196</v>
      </c>
      <c r="H104" s="37">
        <f>SUM(H101:H103)</f>
        <v>0</v>
      </c>
      <c r="I104" s="38">
        <f>SUM(I101:I103)</f>
        <v>0</v>
      </c>
      <c r="J104" s="74"/>
      <c r="K104" s="35"/>
      <c r="L104" s="36"/>
      <c r="M104" s="36"/>
      <c r="N104" s="36"/>
      <c r="O104" s="36"/>
    </row>
    <row r="105" spans="1:15" s="18" customFormat="1" ht="15">
      <c r="A105" s="31"/>
      <c r="B105" s="33" t="s">
        <v>66</v>
      </c>
      <c r="C105" s="34">
        <f>COUNTIF($E$11:$E$98,"CH")</f>
        <v>1</v>
      </c>
      <c r="D105" s="33" t="s">
        <v>66</v>
      </c>
      <c r="E105" s="34">
        <f>COUNTIF($E$11:$E$98,"CH")</f>
        <v>1</v>
      </c>
      <c r="F105" s="32"/>
      <c r="H105" s="35"/>
      <c r="I105" s="75"/>
      <c r="J105" s="74"/>
      <c r="K105" s="35"/>
      <c r="L105" s="36"/>
      <c r="M105" s="36"/>
      <c r="N105" s="36"/>
      <c r="O105" s="36"/>
    </row>
    <row r="106" spans="1:15" s="18" customFormat="1" ht="15">
      <c r="A106" s="31"/>
      <c r="B106" s="33" t="s">
        <v>61</v>
      </c>
      <c r="C106" s="34">
        <f>COUNTIF($E$11:$E$98,"CN")</f>
        <v>29</v>
      </c>
      <c r="D106" s="33" t="s">
        <v>61</v>
      </c>
      <c r="E106" s="34">
        <f>COUNTIF($E$11:$E$98,"CN")</f>
        <v>29</v>
      </c>
      <c r="F106" s="32"/>
      <c r="H106" s="35"/>
      <c r="I106" s="76"/>
      <c r="J106" s="74"/>
      <c r="K106" s="35"/>
      <c r="L106" s="36"/>
      <c r="M106" s="36"/>
      <c r="N106" s="36"/>
      <c r="O106" s="36"/>
    </row>
    <row r="107" spans="1:15" s="18" customFormat="1" ht="15">
      <c r="A107" s="31"/>
      <c r="B107" s="33" t="s">
        <v>70</v>
      </c>
      <c r="C107" s="34">
        <f>COUNTIF($E$11:$E$98,"CĐ")</f>
        <v>6</v>
      </c>
      <c r="D107" s="33" t="s">
        <v>70</v>
      </c>
      <c r="E107" s="34">
        <f>COUNTIF($E$11:$E$98,"CĐ")</f>
        <v>6</v>
      </c>
      <c r="F107" s="32"/>
      <c r="G107" s="39" t="s">
        <v>208</v>
      </c>
      <c r="H107" s="40"/>
      <c r="I107" s="73">
        <f>COUNTIF($I$11:$I$98,"BC")</f>
        <v>47</v>
      </c>
      <c r="J107" s="74"/>
      <c r="K107" s="35"/>
      <c r="L107" s="36"/>
      <c r="M107" s="41"/>
      <c r="N107" s="35"/>
      <c r="O107" s="36"/>
    </row>
    <row r="108" spans="1:15" s="18" customFormat="1" ht="15">
      <c r="A108" s="31"/>
      <c r="B108" s="33" t="s">
        <v>106</v>
      </c>
      <c r="C108" s="34">
        <f>COUNTIF($E$11:$E$98,"TC")</f>
        <v>4</v>
      </c>
      <c r="D108" s="33" t="s">
        <v>106</v>
      </c>
      <c r="E108" s="34">
        <f>COUNTIF($E$11:$E$98,"TC")</f>
        <v>4</v>
      </c>
      <c r="F108" s="32"/>
      <c r="G108" s="39" t="s">
        <v>216</v>
      </c>
      <c r="H108" s="40"/>
      <c r="I108" s="73">
        <f>COUNTIF($I$11:$I$98,"HĐKXĐTH")</f>
        <v>8</v>
      </c>
      <c r="J108" s="74"/>
      <c r="K108" s="35"/>
      <c r="L108" s="36"/>
      <c r="M108" s="41"/>
      <c r="N108" s="35"/>
      <c r="O108" s="36"/>
    </row>
    <row r="109" spans="1:15" s="18" customFormat="1" ht="15">
      <c r="A109" s="31"/>
      <c r="B109" s="33" t="s">
        <v>213</v>
      </c>
      <c r="C109" s="34">
        <f>COUNTIF($E$11:$E$98,"PT")</f>
        <v>10</v>
      </c>
      <c r="D109" s="33" t="s">
        <v>213</v>
      </c>
      <c r="E109" s="34">
        <f>COUNTIF($E$11:$E$98,"PT")</f>
        <v>10</v>
      </c>
      <c r="F109" s="32"/>
      <c r="G109" s="39" t="s">
        <v>209</v>
      </c>
      <c r="H109" s="40"/>
      <c r="I109" s="73">
        <f>COUNTIF($I$11:$I$98,"HĐCTH")</f>
        <v>1</v>
      </c>
      <c r="J109" s="74"/>
      <c r="K109" s="35"/>
      <c r="L109" s="36"/>
      <c r="M109" s="41"/>
      <c r="N109" s="35"/>
      <c r="O109" s="36"/>
    </row>
    <row r="110" spans="1:15" s="18" customFormat="1" ht="15">
      <c r="A110" s="31"/>
      <c r="B110" s="33" t="s">
        <v>55</v>
      </c>
      <c r="C110" s="34">
        <f>COUNTIF($G$11:$G$98,"Nam")</f>
        <v>19</v>
      </c>
      <c r="D110" s="33" t="s">
        <v>55</v>
      </c>
      <c r="E110" s="34">
        <f>COUNTIF($G$11:$G$98,"Nam")</f>
        <v>19</v>
      </c>
      <c r="F110" s="32"/>
      <c r="G110" s="39" t="s">
        <v>215</v>
      </c>
      <c r="H110" s="43"/>
      <c r="I110" s="73">
        <f>COUNTIF($I$11:$I$98,"HĐNĐ68")</f>
        <v>11</v>
      </c>
      <c r="J110" s="74"/>
      <c r="K110" s="36"/>
      <c r="L110" s="36"/>
      <c r="M110" s="41"/>
      <c r="N110" s="35"/>
      <c r="O110" s="36"/>
    </row>
    <row r="111" spans="1:15" s="18" customFormat="1" ht="15">
      <c r="A111" s="31"/>
      <c r="B111" s="33" t="s">
        <v>57</v>
      </c>
      <c r="C111" s="34">
        <f>COUNTIF($G$11:$G$98,"NỮ")</f>
        <v>48</v>
      </c>
      <c r="D111" s="33" t="s">
        <v>57</v>
      </c>
      <c r="E111" s="34">
        <f>COUNTIF($G$11:$G$98,"NỮ")</f>
        <v>48</v>
      </c>
      <c r="F111" s="32"/>
      <c r="G111" s="37" t="s">
        <v>196</v>
      </c>
      <c r="H111" s="43"/>
      <c r="I111" s="44">
        <f>SUM(I107:I110)</f>
        <v>67</v>
      </c>
      <c r="J111" s="77"/>
      <c r="K111" s="36"/>
      <c r="L111" s="36"/>
      <c r="M111" s="41"/>
      <c r="N111" s="35"/>
      <c r="O111" s="36"/>
    </row>
    <row r="112" spans="1:15" s="18" customFormat="1" ht="15">
      <c r="A112" s="31"/>
      <c r="B112" s="37" t="s">
        <v>196</v>
      </c>
      <c r="C112" s="38">
        <f>SUM($E$101:$E$109)</f>
        <v>67</v>
      </c>
      <c r="D112" s="37" t="s">
        <v>196</v>
      </c>
      <c r="E112" s="38">
        <f>SUM($E$101:$E$109)</f>
        <v>67</v>
      </c>
      <c r="F112" s="32"/>
      <c r="H112" s="36"/>
      <c r="I112" s="76"/>
      <c r="J112" s="77"/>
      <c r="K112" s="36"/>
      <c r="L112" s="36"/>
      <c r="M112" s="41"/>
      <c r="N112" s="35"/>
      <c r="O112" s="36"/>
    </row>
    <row r="113" spans="1:15" s="18" customFormat="1" ht="15">
      <c r="A113" s="31"/>
      <c r="B113" s="81"/>
      <c r="C113" s="82"/>
      <c r="D113" s="81"/>
      <c r="E113" s="82"/>
      <c r="F113" s="32"/>
      <c r="H113" s="36"/>
      <c r="I113" s="76"/>
      <c r="J113" s="77"/>
      <c r="K113" s="36"/>
      <c r="L113" s="36"/>
      <c r="M113" s="41"/>
      <c r="N113" s="35"/>
      <c r="O113" s="36"/>
    </row>
    <row r="114" spans="1:15" s="18" customFormat="1" ht="15">
      <c r="A114" s="31"/>
      <c r="C114" s="42"/>
      <c r="D114" s="42"/>
      <c r="F114" s="32"/>
      <c r="H114" s="36"/>
      <c r="I114" s="76"/>
      <c r="J114" s="77"/>
      <c r="K114" s="36"/>
      <c r="L114" s="36"/>
      <c r="M114" s="41"/>
      <c r="N114" s="35"/>
      <c r="O114" s="36"/>
    </row>
    <row r="115" spans="1:15" s="18" customFormat="1" ht="15">
      <c r="A115" s="31"/>
      <c r="B115" s="169" t="s">
        <v>239</v>
      </c>
      <c r="C115" s="168"/>
      <c r="D115" s="169" t="s">
        <v>241</v>
      </c>
      <c r="E115" s="168"/>
      <c r="F115" s="169" t="s">
        <v>240</v>
      </c>
      <c r="G115" s="168"/>
      <c r="H115" s="36"/>
      <c r="I115" s="76"/>
      <c r="J115" s="77"/>
      <c r="K115" s="36"/>
      <c r="L115" s="36"/>
      <c r="M115" s="41"/>
      <c r="N115" s="35"/>
      <c r="O115" s="36"/>
    </row>
    <row r="116" spans="1:15" s="18" customFormat="1" ht="15">
      <c r="A116" s="31"/>
      <c r="B116" s="46" t="s">
        <v>231</v>
      </c>
      <c r="C116" s="47">
        <f>COUNTIF($J$11:$J$98,"&gt;=55")</f>
        <v>5</v>
      </c>
      <c r="D116" s="46" t="s">
        <v>231</v>
      </c>
      <c r="E116" s="47">
        <f>_xlfn.COUNTIFS($G$11:$G$98,"Nam",$J$11:$J$98,"&gt;=55")</f>
        <v>5</v>
      </c>
      <c r="F116" s="46" t="s">
        <v>231</v>
      </c>
      <c r="G116" s="47">
        <f>C116-E116</f>
        <v>0</v>
      </c>
      <c r="H116" s="36"/>
      <c r="I116" s="76"/>
      <c r="J116" s="77"/>
      <c r="K116" s="36"/>
      <c r="L116" s="36"/>
      <c r="M116" s="41"/>
      <c r="N116" s="35"/>
      <c r="O116" s="36"/>
    </row>
    <row r="117" spans="1:15" s="18" customFormat="1" ht="15">
      <c r="A117" s="31"/>
      <c r="B117" s="46" t="s">
        <v>232</v>
      </c>
      <c r="C117" s="47">
        <f>COUNTIF($J$11:$J$98,"&gt;=50")-COUNTIF($J$11:$J$98,"&gt;=55")</f>
        <v>8</v>
      </c>
      <c r="D117" s="46" t="s">
        <v>232</v>
      </c>
      <c r="E117" s="47">
        <f>_xlfn.COUNTIFS($G$11:$G$98,"Nam",$J$11:$J$98,"&gt;=50")-_xlfn.COUNTIFS($G$11:$G$98,"Nam",$J$11:$J$98,"&gt;=55")</f>
        <v>3</v>
      </c>
      <c r="F117" s="46" t="s">
        <v>232</v>
      </c>
      <c r="G117" s="47">
        <f aca="true" t="shared" si="3" ref="G117:G122">C117-E117</f>
        <v>5</v>
      </c>
      <c r="H117" s="36"/>
      <c r="I117" s="76"/>
      <c r="J117" s="77"/>
      <c r="K117" s="36"/>
      <c r="L117" s="36"/>
      <c r="M117" s="41"/>
      <c r="N117" s="35"/>
      <c r="O117" s="36"/>
    </row>
    <row r="118" spans="1:15" s="18" customFormat="1" ht="15">
      <c r="A118" s="31"/>
      <c r="B118" s="46" t="s">
        <v>233</v>
      </c>
      <c r="C118" s="47">
        <f>COUNTIF($J$11:$J$98,"&gt;=45")-COUNTIF($J$11:$J$98,"&gt;=50")</f>
        <v>16</v>
      </c>
      <c r="D118" s="46" t="s">
        <v>233</v>
      </c>
      <c r="E118" s="47">
        <f>_xlfn.COUNTIFS($G$11:$G$98,"Nam",$J$11:$J$98,"&gt;=45")-_xlfn.COUNTIFS($G$11:$G$98,"Nam",$J$11:$J$98,"&gt;=50")</f>
        <v>2</v>
      </c>
      <c r="F118" s="46" t="s">
        <v>233</v>
      </c>
      <c r="G118" s="47">
        <f t="shared" si="3"/>
        <v>14</v>
      </c>
      <c r="H118" s="36"/>
      <c r="I118" s="76"/>
      <c r="J118" s="77"/>
      <c r="K118" s="36"/>
      <c r="L118" s="36"/>
      <c r="M118" s="41"/>
      <c r="N118" s="35"/>
      <c r="O118" s="36"/>
    </row>
    <row r="119" spans="1:15" s="18" customFormat="1" ht="15">
      <c r="A119" s="31"/>
      <c r="B119" s="46" t="s">
        <v>234</v>
      </c>
      <c r="C119" s="47">
        <f>COUNTIF($J$11:$J$98,"&gt;=40")-COUNTIF($J$11:$J$98,"&gt;=45")</f>
        <v>12</v>
      </c>
      <c r="D119" s="46" t="s">
        <v>234</v>
      </c>
      <c r="E119" s="47">
        <f>_xlfn.COUNTIFS($G$11:$G$98,"Nam",$J$11:$J$98,"&gt;=40")-_xlfn.COUNTIFS($G$11:$G$98,"Nam",$J$11:$J$98,"&gt;=45")</f>
        <v>2</v>
      </c>
      <c r="F119" s="46" t="s">
        <v>234</v>
      </c>
      <c r="G119" s="47">
        <f t="shared" si="3"/>
        <v>10</v>
      </c>
      <c r="H119" s="36"/>
      <c r="I119" s="76"/>
      <c r="J119" s="77"/>
      <c r="K119" s="36"/>
      <c r="L119" s="36"/>
      <c r="M119" s="41"/>
      <c r="N119" s="35"/>
      <c r="O119" s="36"/>
    </row>
    <row r="120" spans="1:15" s="18" customFormat="1" ht="15">
      <c r="A120" s="31"/>
      <c r="B120" s="46" t="s">
        <v>235</v>
      </c>
      <c r="C120" s="47">
        <f>COUNTIF($J$11:$J$98,"&gt;=35")-COUNTIF($J$11:$J$98,"&gt;=40")</f>
        <v>14</v>
      </c>
      <c r="D120" s="46" t="s">
        <v>235</v>
      </c>
      <c r="E120" s="47">
        <f>_xlfn.COUNTIFS($G$11:$G$98,"Nam",$J$11:$J$98,"&gt;=35")-_xlfn.COUNTIFS($G$11:$G$98,"Nam",$J$11:$J$98,"&gt;=40")</f>
        <v>4</v>
      </c>
      <c r="F120" s="46" t="s">
        <v>235</v>
      </c>
      <c r="G120" s="47">
        <f t="shared" si="3"/>
        <v>10</v>
      </c>
      <c r="H120" s="36"/>
      <c r="I120" s="76"/>
      <c r="J120" s="77"/>
      <c r="K120" s="36"/>
      <c r="L120" s="36"/>
      <c r="M120" s="41"/>
      <c r="N120" s="35"/>
      <c r="O120" s="36"/>
    </row>
    <row r="121" spans="1:15" s="18" customFormat="1" ht="15">
      <c r="A121" s="31"/>
      <c r="B121" s="46" t="s">
        <v>236</v>
      </c>
      <c r="C121" s="47">
        <f>COUNTIF($J$11:$J$98,"&gt;=30")-COUNTIF($J$11:$J$98,"&gt;=35")</f>
        <v>10</v>
      </c>
      <c r="D121" s="46" t="s">
        <v>236</v>
      </c>
      <c r="E121" s="47">
        <f>_xlfn.COUNTIFS($G$11:$G$98,"Nam",$J$11:$J$98,"&gt;=30")-_xlfn.COUNTIFS($G$11:$G$98,"Nam",$J$11:$J$98,"&gt;=35")</f>
        <v>2</v>
      </c>
      <c r="F121" s="46" t="s">
        <v>236</v>
      </c>
      <c r="G121" s="47">
        <f t="shared" si="3"/>
        <v>8</v>
      </c>
      <c r="H121" s="36"/>
      <c r="I121" s="76"/>
      <c r="J121" s="77"/>
      <c r="K121" s="36"/>
      <c r="L121" s="36"/>
      <c r="M121" s="41"/>
      <c r="N121" s="35"/>
      <c r="O121" s="36"/>
    </row>
    <row r="122" spans="1:15" s="18" customFormat="1" ht="15">
      <c r="A122" s="31"/>
      <c r="B122" s="46" t="s">
        <v>237</v>
      </c>
      <c r="C122" s="47">
        <f>COUNTIF($J$11:$J$98,"&gt;=20")-COUNTIF($J$11:$J$98,"&gt;=30")</f>
        <v>2</v>
      </c>
      <c r="D122" s="46" t="s">
        <v>237</v>
      </c>
      <c r="E122" s="47">
        <f>_xlfn.COUNTIFS($G$11:$G$98,"Nam",$J$11:$J$98,"&gt;=20")-_xlfn.COUNTIFS($G$11:$G$98,"Nam",$J$11:$J$98,"&gt;=30")</f>
        <v>1</v>
      </c>
      <c r="F122" s="46" t="s">
        <v>237</v>
      </c>
      <c r="G122" s="47">
        <f t="shared" si="3"/>
        <v>1</v>
      </c>
      <c r="H122" s="36"/>
      <c r="I122" s="76"/>
      <c r="J122" s="77"/>
      <c r="K122" s="36"/>
      <c r="L122" s="36"/>
      <c r="M122" s="41"/>
      <c r="N122" s="35"/>
      <c r="O122" s="36"/>
    </row>
    <row r="123" spans="1:15" s="18" customFormat="1" ht="15">
      <c r="A123" s="31"/>
      <c r="B123" s="48" t="s">
        <v>238</v>
      </c>
      <c r="C123" s="140">
        <f>SUM(C116:C122)</f>
        <v>67</v>
      </c>
      <c r="D123" s="48" t="s">
        <v>238</v>
      </c>
      <c r="E123" s="140">
        <f>SUM(E116:E122)</f>
        <v>19</v>
      </c>
      <c r="F123" s="48" t="s">
        <v>238</v>
      </c>
      <c r="G123" s="140">
        <f>SUM(G116:G122)</f>
        <v>48</v>
      </c>
      <c r="H123" s="36"/>
      <c r="I123" s="76"/>
      <c r="J123" s="77"/>
      <c r="K123" s="36"/>
      <c r="L123" s="36"/>
      <c r="M123" s="41"/>
      <c r="N123" s="35"/>
      <c r="O123" s="36"/>
    </row>
    <row r="124" spans="1:15" s="18" customFormat="1" ht="15">
      <c r="A124" s="31"/>
      <c r="B124" s="46"/>
      <c r="C124" s="50"/>
      <c r="D124" s="50"/>
      <c r="E124" s="161">
        <f>E123+G123</f>
        <v>67</v>
      </c>
      <c r="F124" s="162"/>
      <c r="G124" s="162"/>
      <c r="H124" s="36"/>
      <c r="I124" s="76"/>
      <c r="J124" s="77"/>
      <c r="K124" s="36"/>
      <c r="L124" s="36"/>
      <c r="M124" s="41"/>
      <c r="N124" s="35"/>
      <c r="O124" s="36"/>
    </row>
    <row r="125" spans="1:15" s="18" customFormat="1" ht="15">
      <c r="A125" s="31"/>
      <c r="C125" s="42"/>
      <c r="D125" s="42"/>
      <c r="F125" s="32"/>
      <c r="H125" s="36"/>
      <c r="I125" s="76"/>
      <c r="J125" s="77"/>
      <c r="K125" s="36"/>
      <c r="L125" s="36"/>
      <c r="M125" s="41"/>
      <c r="N125" s="35"/>
      <c r="O125" s="36"/>
    </row>
    <row r="126" spans="8:15" ht="14.25">
      <c r="H126" s="13"/>
      <c r="I126" s="78"/>
      <c r="J126" s="79"/>
      <c r="K126" s="13"/>
      <c r="L126" s="13"/>
      <c r="M126" s="16"/>
      <c r="N126" s="15"/>
      <c r="O126" s="13"/>
    </row>
    <row r="127" spans="8:15" ht="14.25">
      <c r="H127" s="13"/>
      <c r="I127" s="78"/>
      <c r="J127" s="79"/>
      <c r="K127" s="13"/>
      <c r="L127" s="13"/>
      <c r="M127" s="16"/>
      <c r="N127" s="15"/>
      <c r="O127" s="13"/>
    </row>
    <row r="128" spans="8:15" ht="14.25">
      <c r="H128" s="13"/>
      <c r="I128" s="78"/>
      <c r="J128" s="79"/>
      <c r="K128" s="13"/>
      <c r="L128" s="13"/>
      <c r="M128" s="16"/>
      <c r="N128" s="15"/>
      <c r="O128" s="13"/>
    </row>
    <row r="129" spans="8:15" ht="14.25">
      <c r="H129" s="13"/>
      <c r="I129" s="78"/>
      <c r="J129" s="79"/>
      <c r="K129" s="13"/>
      <c r="L129" s="13"/>
      <c r="M129" s="16"/>
      <c r="N129" s="15"/>
      <c r="O129" s="13"/>
    </row>
    <row r="130" spans="8:15" ht="14.25">
      <c r="H130" s="13"/>
      <c r="I130" s="78"/>
      <c r="J130" s="79"/>
      <c r="K130" s="13"/>
      <c r="L130" s="13"/>
      <c r="M130" s="16"/>
      <c r="N130" s="15"/>
      <c r="O130" s="13"/>
    </row>
    <row r="131" spans="8:15" ht="14.25">
      <c r="H131" s="13"/>
      <c r="I131" s="78"/>
      <c r="J131" s="79"/>
      <c r="K131" s="13"/>
      <c r="L131" s="13"/>
      <c r="M131" s="16"/>
      <c r="N131" s="15"/>
      <c r="O131" s="13"/>
    </row>
    <row r="132" spans="8:15" ht="14.25">
      <c r="H132" s="13"/>
      <c r="I132" s="78"/>
      <c r="J132" s="79"/>
      <c r="K132" s="13"/>
      <c r="L132" s="13"/>
      <c r="M132" s="16"/>
      <c r="N132" s="15"/>
      <c r="O132" s="13"/>
    </row>
    <row r="133" spans="1:15" ht="12.75">
      <c r="A133"/>
      <c r="C133"/>
      <c r="D133"/>
      <c r="F133"/>
      <c r="H133" s="13"/>
      <c r="I133" s="78"/>
      <c r="J133" s="79"/>
      <c r="K133" s="13"/>
      <c r="L133" s="13"/>
      <c r="M133" s="16"/>
      <c r="N133" s="15"/>
      <c r="O133" s="13"/>
    </row>
    <row r="134" spans="1:15" ht="12.75">
      <c r="A134"/>
      <c r="C134"/>
      <c r="D134"/>
      <c r="F134"/>
      <c r="H134" s="13"/>
      <c r="I134" s="78"/>
      <c r="J134" s="79"/>
      <c r="K134" s="13"/>
      <c r="L134" s="13"/>
      <c r="M134" s="16"/>
      <c r="N134" s="15"/>
      <c r="O134" s="13"/>
    </row>
    <row r="135" spans="1:15" ht="12.75">
      <c r="A135"/>
      <c r="C135"/>
      <c r="D135"/>
      <c r="F135"/>
      <c r="H135" s="13"/>
      <c r="I135" s="78"/>
      <c r="J135" s="79"/>
      <c r="K135" s="13"/>
      <c r="L135" s="13"/>
      <c r="M135" s="16"/>
      <c r="N135" s="15"/>
      <c r="O135" s="13"/>
    </row>
    <row r="136" spans="1:15" ht="12.75">
      <c r="A136"/>
      <c r="C136"/>
      <c r="D136"/>
      <c r="F136"/>
      <c r="H136" s="13"/>
      <c r="I136" s="78"/>
      <c r="J136" s="79"/>
      <c r="K136" s="13"/>
      <c r="L136" s="13"/>
      <c r="M136" s="16"/>
      <c r="N136" s="15"/>
      <c r="O136" s="13"/>
    </row>
    <row r="137" spans="1:15" ht="12.75">
      <c r="A137"/>
      <c r="C137"/>
      <c r="D137"/>
      <c r="F137"/>
      <c r="H137" s="13"/>
      <c r="I137" s="78"/>
      <c r="J137" s="79"/>
      <c r="K137" s="13"/>
      <c r="L137" s="13"/>
      <c r="M137" s="16"/>
      <c r="N137" s="15"/>
      <c r="O137" s="13"/>
    </row>
  </sheetData>
  <sheetProtection/>
  <autoFilter ref="A8:J98"/>
  <mergeCells count="14">
    <mergeCell ref="A1:C1"/>
    <mergeCell ref="D1:H1"/>
    <mergeCell ref="A2:C2"/>
    <mergeCell ref="D2:H2"/>
    <mergeCell ref="A3:C3"/>
    <mergeCell ref="A5:H5"/>
    <mergeCell ref="E124:G124"/>
    <mergeCell ref="A6:H6"/>
    <mergeCell ref="A10:I10"/>
    <mergeCell ref="B100:C100"/>
    <mergeCell ref="D100:E100"/>
    <mergeCell ref="B115:C115"/>
    <mergeCell ref="D115:E115"/>
    <mergeCell ref="F115:G115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zoomScale="124" zoomScaleNormal="124" zoomScalePageLayoutView="0" workbookViewId="0" topLeftCell="A31">
      <selection activeCell="B35" sqref="B35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8.140625" style="8" customWidth="1"/>
    <col min="5" max="5" width="7.8515625" style="0" customWidth="1"/>
    <col min="6" max="6" width="10.8515625" style="32" customWidth="1"/>
    <col min="7" max="7" width="6.00390625" style="0" customWidth="1"/>
    <col min="8" max="8" width="15.7109375" style="0" customWidth="1"/>
    <col min="9" max="9" width="14.421875" style="80" customWidth="1"/>
    <col min="10" max="10" width="10.28125" style="67" customWidth="1"/>
  </cols>
  <sheetData>
    <row r="1" spans="1:17" s="3" customFormat="1" ht="16.5">
      <c r="A1" s="170" t="s">
        <v>41</v>
      </c>
      <c r="B1" s="170"/>
      <c r="C1" s="170"/>
      <c r="D1" s="171" t="s">
        <v>42</v>
      </c>
      <c r="E1" s="171"/>
      <c r="F1" s="171"/>
      <c r="G1" s="171"/>
      <c r="H1" s="171"/>
      <c r="I1" s="59"/>
      <c r="J1" s="60"/>
      <c r="K1" s="1"/>
      <c r="L1" s="1"/>
      <c r="M1" s="1"/>
      <c r="N1" s="1"/>
      <c r="O1" s="1"/>
      <c r="P1" s="2"/>
      <c r="Q1" s="2"/>
    </row>
    <row r="2" spans="1:18" s="3" customFormat="1" ht="18.75">
      <c r="A2" s="172" t="s">
        <v>43</v>
      </c>
      <c r="B2" s="172"/>
      <c r="C2" s="172"/>
      <c r="D2" s="173" t="s">
        <v>44</v>
      </c>
      <c r="E2" s="173"/>
      <c r="F2" s="173"/>
      <c r="G2" s="173"/>
      <c r="H2" s="173"/>
      <c r="I2" s="61"/>
      <c r="J2" s="62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172" t="s">
        <v>45</v>
      </c>
      <c r="B3" s="172"/>
      <c r="C3" s="172"/>
      <c r="D3" s="2"/>
      <c r="E3" s="2"/>
      <c r="F3" s="53"/>
      <c r="G3" s="2"/>
      <c r="H3" s="2"/>
      <c r="I3" s="63"/>
      <c r="J3" s="64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53"/>
      <c r="G4" s="2"/>
      <c r="H4" s="2"/>
      <c r="I4" s="63"/>
      <c r="J4" s="65"/>
      <c r="K4" s="2"/>
      <c r="L4" s="5"/>
      <c r="M4" s="7"/>
      <c r="N4" s="5"/>
      <c r="O4" s="5"/>
      <c r="P4" s="5"/>
      <c r="Q4" s="2"/>
    </row>
    <row r="5" spans="1:9" ht="37.5" customHeight="1">
      <c r="A5" s="174" t="s">
        <v>288</v>
      </c>
      <c r="B5" s="174"/>
      <c r="C5" s="174"/>
      <c r="D5" s="174"/>
      <c r="E5" s="174"/>
      <c r="F5" s="174"/>
      <c r="G5" s="174"/>
      <c r="H5" s="174"/>
      <c r="I5" s="66"/>
    </row>
    <row r="6" spans="1:9" ht="18" customHeight="1">
      <c r="A6" s="163"/>
      <c r="B6" s="163"/>
      <c r="C6" s="163"/>
      <c r="D6" s="163"/>
      <c r="E6" s="163"/>
      <c r="F6" s="163"/>
      <c r="G6" s="163"/>
      <c r="H6" s="163"/>
      <c r="I6" s="66"/>
    </row>
    <row r="8" spans="1:12" ht="30.75" customHeight="1">
      <c r="A8" s="17" t="s">
        <v>46</v>
      </c>
      <c r="B8" s="17" t="s">
        <v>47</v>
      </c>
      <c r="C8" s="17" t="s">
        <v>48</v>
      </c>
      <c r="D8" s="17" t="s">
        <v>225</v>
      </c>
      <c r="E8" s="17" t="s">
        <v>49</v>
      </c>
      <c r="F8" s="54" t="s">
        <v>228</v>
      </c>
      <c r="G8" s="17" t="s">
        <v>217</v>
      </c>
      <c r="H8" s="17" t="s">
        <v>50</v>
      </c>
      <c r="I8" s="68" t="s">
        <v>51</v>
      </c>
      <c r="J8" s="69" t="s">
        <v>242</v>
      </c>
      <c r="L8">
        <v>1</v>
      </c>
    </row>
    <row r="9" spans="1:12" ht="14.2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55">
        <v>6</v>
      </c>
      <c r="G9" s="45">
        <v>7</v>
      </c>
      <c r="H9" s="45">
        <v>8</v>
      </c>
      <c r="I9" s="70">
        <v>8</v>
      </c>
      <c r="J9" s="67">
        <v>9</v>
      </c>
      <c r="L9">
        <v>2</v>
      </c>
    </row>
    <row r="10" spans="1:12" s="18" customFormat="1" ht="19.5" customHeight="1">
      <c r="A10" s="164"/>
      <c r="B10" s="165"/>
      <c r="C10" s="165"/>
      <c r="D10" s="165"/>
      <c r="E10" s="165"/>
      <c r="F10" s="165"/>
      <c r="G10" s="165"/>
      <c r="H10" s="165"/>
      <c r="I10" s="166"/>
      <c r="J10" s="71"/>
      <c r="L10">
        <v>3</v>
      </c>
    </row>
    <row r="11" spans="1:12" s="89" customFormat="1" ht="27" customHeight="1">
      <c r="A11" s="94">
        <v>83</v>
      </c>
      <c r="B11" s="95" t="s">
        <v>26</v>
      </c>
      <c r="C11" s="96" t="s">
        <v>58</v>
      </c>
      <c r="D11" s="96" t="s">
        <v>121</v>
      </c>
      <c r="E11" s="96" t="s">
        <v>59</v>
      </c>
      <c r="F11" s="118">
        <v>27885</v>
      </c>
      <c r="G11" s="96" t="s">
        <v>55</v>
      </c>
      <c r="H11" s="99"/>
      <c r="I11" s="98" t="s">
        <v>208</v>
      </c>
      <c r="J11" s="88">
        <f aca="true" ca="1" t="shared" si="0" ref="J11:J39">ROUND((TODAY()-F11)/365,0)</f>
        <v>46</v>
      </c>
      <c r="L11">
        <v>109</v>
      </c>
    </row>
    <row r="12" spans="1:12" s="89" customFormat="1" ht="19.5" customHeight="1">
      <c r="A12" s="141">
        <v>1</v>
      </c>
      <c r="B12" s="146" t="s">
        <v>1</v>
      </c>
      <c r="C12" s="147" t="s">
        <v>58</v>
      </c>
      <c r="D12" s="147" t="s">
        <v>0</v>
      </c>
      <c r="E12" s="147" t="s">
        <v>59</v>
      </c>
      <c r="F12" s="148">
        <v>28005</v>
      </c>
      <c r="G12" s="147" t="s">
        <v>55</v>
      </c>
      <c r="H12" s="150"/>
      <c r="I12" s="152" t="s">
        <v>208</v>
      </c>
      <c r="J12" s="88">
        <f ca="1" t="shared" si="0"/>
        <v>46</v>
      </c>
      <c r="L12">
        <v>4</v>
      </c>
    </row>
    <row r="13" spans="1:12" s="89" customFormat="1" ht="27.75" customHeight="1">
      <c r="A13" s="94">
        <v>2</v>
      </c>
      <c r="B13" s="94" t="s">
        <v>5</v>
      </c>
      <c r="C13" s="96" t="s">
        <v>58</v>
      </c>
      <c r="D13" s="96" t="s">
        <v>72</v>
      </c>
      <c r="E13" s="96" t="s">
        <v>59</v>
      </c>
      <c r="F13" s="118">
        <v>30423</v>
      </c>
      <c r="G13" s="96" t="s">
        <v>55</v>
      </c>
      <c r="H13" s="97"/>
      <c r="I13" s="98" t="s">
        <v>208</v>
      </c>
      <c r="J13" s="88">
        <f ca="1" t="shared" si="0"/>
        <v>39</v>
      </c>
      <c r="L13">
        <v>6</v>
      </c>
    </row>
    <row r="14" spans="1:12" s="89" customFormat="1" ht="19.5" customHeight="1">
      <c r="A14" s="141">
        <v>26</v>
      </c>
      <c r="B14" s="94" t="s">
        <v>85</v>
      </c>
      <c r="C14" s="96" t="s">
        <v>58</v>
      </c>
      <c r="D14" s="96" t="s">
        <v>72</v>
      </c>
      <c r="E14" s="96" t="s">
        <v>59</v>
      </c>
      <c r="F14" s="118">
        <v>31193</v>
      </c>
      <c r="G14" s="96" t="s">
        <v>57</v>
      </c>
      <c r="H14" s="97"/>
      <c r="I14" s="98" t="s">
        <v>208</v>
      </c>
      <c r="J14" s="88">
        <f ca="1" t="shared" si="0"/>
        <v>37</v>
      </c>
      <c r="L14">
        <v>36</v>
      </c>
    </row>
    <row r="15" spans="1:12" s="89" customFormat="1" ht="19.5" customHeight="1">
      <c r="A15" s="94">
        <v>35</v>
      </c>
      <c r="B15" s="95" t="s">
        <v>91</v>
      </c>
      <c r="C15" s="96" t="s">
        <v>58</v>
      </c>
      <c r="D15" s="96" t="s">
        <v>72</v>
      </c>
      <c r="E15" s="96" t="s">
        <v>59</v>
      </c>
      <c r="F15" s="118">
        <v>30990</v>
      </c>
      <c r="G15" s="96" t="s">
        <v>57</v>
      </c>
      <c r="H15" s="97"/>
      <c r="I15" s="98" t="s">
        <v>208</v>
      </c>
      <c r="J15" s="88">
        <f ca="1" t="shared" si="0"/>
        <v>38</v>
      </c>
      <c r="L15">
        <v>45</v>
      </c>
    </row>
    <row r="16" spans="1:12" s="89" customFormat="1" ht="19.5" customHeight="1">
      <c r="A16" s="141">
        <v>48</v>
      </c>
      <c r="B16" s="95" t="s">
        <v>15</v>
      </c>
      <c r="C16" s="96" t="s">
        <v>58</v>
      </c>
      <c r="D16" s="96" t="s">
        <v>72</v>
      </c>
      <c r="E16" s="96" t="s">
        <v>59</v>
      </c>
      <c r="F16" s="118">
        <v>27973</v>
      </c>
      <c r="G16" s="96" t="s">
        <v>55</v>
      </c>
      <c r="H16" s="97"/>
      <c r="I16" s="98" t="s">
        <v>208</v>
      </c>
      <c r="J16" s="88">
        <f ca="1" t="shared" si="0"/>
        <v>46</v>
      </c>
      <c r="L16">
        <v>60</v>
      </c>
    </row>
    <row r="17" spans="1:12" s="89" customFormat="1" ht="19.5" customHeight="1">
      <c r="A17" s="94">
        <v>53</v>
      </c>
      <c r="B17" s="94" t="s">
        <v>23</v>
      </c>
      <c r="C17" s="96" t="s">
        <v>58</v>
      </c>
      <c r="D17" s="96" t="s">
        <v>72</v>
      </c>
      <c r="E17" s="96" t="s">
        <v>59</v>
      </c>
      <c r="F17" s="118">
        <v>28267</v>
      </c>
      <c r="G17" s="96" t="s">
        <v>57</v>
      </c>
      <c r="H17" s="97"/>
      <c r="I17" s="98" t="s">
        <v>208</v>
      </c>
      <c r="J17" s="88">
        <f ca="1" t="shared" si="0"/>
        <v>45</v>
      </c>
      <c r="L17">
        <v>67</v>
      </c>
    </row>
    <row r="18" spans="1:12" s="89" customFormat="1" ht="19.5" customHeight="1">
      <c r="A18" s="141">
        <v>3</v>
      </c>
      <c r="B18" s="95" t="s">
        <v>9</v>
      </c>
      <c r="C18" s="96" t="s">
        <v>58</v>
      </c>
      <c r="D18" s="96" t="s">
        <v>34</v>
      </c>
      <c r="E18" s="96" t="s">
        <v>59</v>
      </c>
      <c r="F18" s="118">
        <v>23537</v>
      </c>
      <c r="G18" s="96" t="s">
        <v>55</v>
      </c>
      <c r="H18" s="97"/>
      <c r="I18" s="98" t="s">
        <v>208</v>
      </c>
      <c r="J18" s="88">
        <f ca="1" t="shared" si="0"/>
        <v>58</v>
      </c>
      <c r="L18">
        <v>7</v>
      </c>
    </row>
    <row r="19" spans="1:12" s="89" customFormat="1" ht="19.5" customHeight="1">
      <c r="A19" s="94">
        <v>4</v>
      </c>
      <c r="B19" s="95" t="s">
        <v>10</v>
      </c>
      <c r="C19" s="96" t="s">
        <v>58</v>
      </c>
      <c r="D19" s="96" t="s">
        <v>34</v>
      </c>
      <c r="E19" s="96" t="s">
        <v>61</v>
      </c>
      <c r="F19" s="118">
        <v>27713</v>
      </c>
      <c r="G19" s="96" t="s">
        <v>55</v>
      </c>
      <c r="H19" s="97"/>
      <c r="I19" s="98" t="s">
        <v>208</v>
      </c>
      <c r="J19" s="88">
        <f ca="1" t="shared" si="0"/>
        <v>47</v>
      </c>
      <c r="L19">
        <v>8</v>
      </c>
    </row>
    <row r="20" spans="1:12" s="89" customFormat="1" ht="19.5" customHeight="1">
      <c r="A20" s="141">
        <v>6</v>
      </c>
      <c r="B20" s="95" t="s">
        <v>63</v>
      </c>
      <c r="C20" s="96" t="s">
        <v>58</v>
      </c>
      <c r="D20" s="96" t="s">
        <v>34</v>
      </c>
      <c r="E20" s="96" t="s">
        <v>59</v>
      </c>
      <c r="F20" s="118">
        <v>23987</v>
      </c>
      <c r="G20" s="96" t="s">
        <v>55</v>
      </c>
      <c r="H20" s="97"/>
      <c r="I20" s="98" t="s">
        <v>208</v>
      </c>
      <c r="J20" s="88">
        <f ca="1" t="shared" si="0"/>
        <v>57</v>
      </c>
      <c r="L20">
        <v>10</v>
      </c>
    </row>
    <row r="21" spans="1:12" s="89" customFormat="1" ht="19.5" customHeight="1">
      <c r="A21" s="94">
        <v>9</v>
      </c>
      <c r="B21" s="95" t="s">
        <v>277</v>
      </c>
      <c r="C21" s="96" t="s">
        <v>58</v>
      </c>
      <c r="D21" s="96" t="s">
        <v>34</v>
      </c>
      <c r="E21" s="96" t="s">
        <v>59</v>
      </c>
      <c r="F21" s="118">
        <v>28414</v>
      </c>
      <c r="G21" s="96" t="s">
        <v>57</v>
      </c>
      <c r="H21" s="97"/>
      <c r="I21" s="98" t="s">
        <v>208</v>
      </c>
      <c r="J21" s="88">
        <f ca="1" t="shared" si="0"/>
        <v>45</v>
      </c>
      <c r="L21">
        <v>13</v>
      </c>
    </row>
    <row r="22" spans="1:12" s="89" customFormat="1" ht="19.5" customHeight="1">
      <c r="A22" s="141">
        <v>20</v>
      </c>
      <c r="B22" s="95" t="s">
        <v>80</v>
      </c>
      <c r="C22" s="96" t="s">
        <v>58</v>
      </c>
      <c r="D22" s="96" t="s">
        <v>34</v>
      </c>
      <c r="E22" s="96" t="s">
        <v>61</v>
      </c>
      <c r="F22" s="118">
        <v>32889</v>
      </c>
      <c r="G22" s="96" t="s">
        <v>55</v>
      </c>
      <c r="H22" s="97"/>
      <c r="I22" s="98" t="s">
        <v>208</v>
      </c>
      <c r="J22" s="88">
        <f ca="1" t="shared" si="0"/>
        <v>33</v>
      </c>
      <c r="L22">
        <v>28</v>
      </c>
    </row>
    <row r="23" spans="1:12" s="89" customFormat="1" ht="19.5" customHeight="1">
      <c r="A23" s="94">
        <v>21</v>
      </c>
      <c r="B23" s="95" t="s">
        <v>81</v>
      </c>
      <c r="C23" s="96" t="s">
        <v>58</v>
      </c>
      <c r="D23" s="96" t="s">
        <v>34</v>
      </c>
      <c r="E23" s="96" t="s">
        <v>66</v>
      </c>
      <c r="F23" s="118">
        <v>31422</v>
      </c>
      <c r="G23" s="96" t="s">
        <v>55</v>
      </c>
      <c r="H23" s="97"/>
      <c r="I23" s="98" t="s">
        <v>208</v>
      </c>
      <c r="J23" s="88">
        <f ca="1" t="shared" si="0"/>
        <v>37</v>
      </c>
      <c r="L23">
        <v>29</v>
      </c>
    </row>
    <row r="24" spans="1:12" s="89" customFormat="1" ht="19.5" customHeight="1">
      <c r="A24" s="141">
        <v>29</v>
      </c>
      <c r="B24" s="146" t="s">
        <v>84</v>
      </c>
      <c r="C24" s="147" t="s">
        <v>58</v>
      </c>
      <c r="D24" s="147" t="s">
        <v>34</v>
      </c>
      <c r="E24" s="147" t="s">
        <v>59</v>
      </c>
      <c r="F24" s="148">
        <v>29940</v>
      </c>
      <c r="G24" s="147" t="s">
        <v>57</v>
      </c>
      <c r="H24" s="150"/>
      <c r="I24" s="152" t="s">
        <v>208</v>
      </c>
      <c r="J24" s="88">
        <f ca="1" t="shared" si="0"/>
        <v>41</v>
      </c>
      <c r="L24">
        <v>39</v>
      </c>
    </row>
    <row r="25" spans="1:12" s="89" customFormat="1" ht="19.5" customHeight="1">
      <c r="A25" s="94">
        <v>30</v>
      </c>
      <c r="B25" s="95" t="s">
        <v>87</v>
      </c>
      <c r="C25" s="96" t="s">
        <v>58</v>
      </c>
      <c r="D25" s="96" t="s">
        <v>34</v>
      </c>
      <c r="E25" s="96" t="s">
        <v>59</v>
      </c>
      <c r="F25" s="118">
        <v>24467</v>
      </c>
      <c r="G25" s="96" t="s">
        <v>57</v>
      </c>
      <c r="H25" s="97"/>
      <c r="I25" s="98" t="s">
        <v>208</v>
      </c>
      <c r="J25" s="88">
        <f ca="1" t="shared" si="0"/>
        <v>56</v>
      </c>
      <c r="L25">
        <v>40</v>
      </c>
    </row>
    <row r="26" spans="1:12" s="89" customFormat="1" ht="19.5" customHeight="1">
      <c r="A26" s="141">
        <v>54</v>
      </c>
      <c r="B26" s="94" t="s">
        <v>22</v>
      </c>
      <c r="C26" s="96" t="s">
        <v>58</v>
      </c>
      <c r="D26" s="96" t="s">
        <v>34</v>
      </c>
      <c r="E26" s="96" t="s">
        <v>59</v>
      </c>
      <c r="F26" s="118">
        <v>30341</v>
      </c>
      <c r="G26" s="96" t="s">
        <v>57</v>
      </c>
      <c r="H26" s="97"/>
      <c r="I26" s="98" t="s">
        <v>208</v>
      </c>
      <c r="J26" s="88">
        <f ca="1" t="shared" si="0"/>
        <v>40</v>
      </c>
      <c r="L26">
        <v>68</v>
      </c>
    </row>
    <row r="27" spans="1:12" s="89" customFormat="1" ht="19.5" customHeight="1">
      <c r="A27" s="94">
        <v>63</v>
      </c>
      <c r="B27" s="94" t="s">
        <v>13</v>
      </c>
      <c r="C27" s="96" t="s">
        <v>58</v>
      </c>
      <c r="D27" s="96" t="s">
        <v>34</v>
      </c>
      <c r="E27" s="96" t="s">
        <v>86</v>
      </c>
      <c r="F27" s="118">
        <v>27439</v>
      </c>
      <c r="G27" s="96" t="s">
        <v>57</v>
      </c>
      <c r="H27" s="97"/>
      <c r="I27" s="98" t="s">
        <v>208</v>
      </c>
      <c r="J27" s="88">
        <f ca="1" t="shared" si="0"/>
        <v>48</v>
      </c>
      <c r="L27">
        <v>79</v>
      </c>
    </row>
    <row r="28" spans="1:12" s="89" customFormat="1" ht="19.5" customHeight="1">
      <c r="A28" s="141">
        <v>69</v>
      </c>
      <c r="B28" s="95" t="s">
        <v>113</v>
      </c>
      <c r="C28" s="96" t="s">
        <v>58</v>
      </c>
      <c r="D28" s="96" t="s">
        <v>34</v>
      </c>
      <c r="E28" s="96" t="s">
        <v>86</v>
      </c>
      <c r="F28" s="118">
        <v>29553</v>
      </c>
      <c r="G28" s="96" t="s">
        <v>57</v>
      </c>
      <c r="H28" s="97"/>
      <c r="I28" s="98" t="s">
        <v>208</v>
      </c>
      <c r="J28" s="88">
        <f ca="1" t="shared" si="0"/>
        <v>42</v>
      </c>
      <c r="L28">
        <v>85</v>
      </c>
    </row>
    <row r="29" spans="1:12" s="89" customFormat="1" ht="19.5" customHeight="1">
      <c r="A29" s="94">
        <v>78</v>
      </c>
      <c r="B29" s="94" t="s">
        <v>117</v>
      </c>
      <c r="C29" s="96" t="s">
        <v>58</v>
      </c>
      <c r="D29" s="96" t="s">
        <v>34</v>
      </c>
      <c r="E29" s="96" t="s">
        <v>59</v>
      </c>
      <c r="F29" s="118">
        <v>25864</v>
      </c>
      <c r="G29" s="96" t="s">
        <v>57</v>
      </c>
      <c r="H29" s="97"/>
      <c r="I29" s="98" t="s">
        <v>208</v>
      </c>
      <c r="J29" s="88">
        <f ca="1" t="shared" si="0"/>
        <v>52</v>
      </c>
      <c r="L29">
        <v>96</v>
      </c>
    </row>
    <row r="30" spans="1:12" s="89" customFormat="1" ht="19.5" customHeight="1">
      <c r="A30" s="141">
        <v>80</v>
      </c>
      <c r="B30" s="144" t="s">
        <v>118</v>
      </c>
      <c r="C30" s="147" t="s">
        <v>58</v>
      </c>
      <c r="D30" s="147" t="s">
        <v>34</v>
      </c>
      <c r="E30" s="147" t="s">
        <v>59</v>
      </c>
      <c r="F30" s="148">
        <v>26802</v>
      </c>
      <c r="G30" s="147" t="s">
        <v>57</v>
      </c>
      <c r="H30" s="150"/>
      <c r="I30" s="152" t="s">
        <v>208</v>
      </c>
      <c r="J30" s="88">
        <f ca="1" t="shared" si="0"/>
        <v>49</v>
      </c>
      <c r="L30">
        <v>98</v>
      </c>
    </row>
    <row r="31" spans="1:12" s="89" customFormat="1" ht="19.5" customHeight="1">
      <c r="A31" s="94">
        <v>27</v>
      </c>
      <c r="B31" s="94" t="s">
        <v>19</v>
      </c>
      <c r="C31" s="96" t="s">
        <v>53</v>
      </c>
      <c r="D31" s="96" t="s">
        <v>34</v>
      </c>
      <c r="E31" s="96" t="s">
        <v>59</v>
      </c>
      <c r="F31" s="118">
        <v>24607</v>
      </c>
      <c r="G31" s="96" t="s">
        <v>57</v>
      </c>
      <c r="H31" s="97"/>
      <c r="I31" s="98" t="s">
        <v>208</v>
      </c>
      <c r="J31" s="88">
        <f ca="1" t="shared" si="0"/>
        <v>55</v>
      </c>
      <c r="L31">
        <v>37</v>
      </c>
    </row>
    <row r="32" spans="1:12" s="89" customFormat="1" ht="19.5" customHeight="1">
      <c r="A32" s="141">
        <v>12</v>
      </c>
      <c r="B32" s="95" t="s">
        <v>20</v>
      </c>
      <c r="C32" s="96" t="s">
        <v>58</v>
      </c>
      <c r="D32" s="96" t="s">
        <v>12</v>
      </c>
      <c r="E32" s="96" t="s">
        <v>59</v>
      </c>
      <c r="F32" s="118">
        <v>25741</v>
      </c>
      <c r="G32" s="96" t="s">
        <v>55</v>
      </c>
      <c r="H32" s="97"/>
      <c r="I32" s="98" t="s">
        <v>208</v>
      </c>
      <c r="J32" s="88">
        <f ca="1" t="shared" si="0"/>
        <v>52</v>
      </c>
      <c r="L32">
        <v>18</v>
      </c>
    </row>
    <row r="33" spans="1:12" s="89" customFormat="1" ht="19.5" customHeight="1">
      <c r="A33" s="94">
        <v>77</v>
      </c>
      <c r="B33" s="95" t="s">
        <v>14</v>
      </c>
      <c r="C33" s="96" t="s">
        <v>58</v>
      </c>
      <c r="D33" s="96" t="s">
        <v>12</v>
      </c>
      <c r="E33" s="96" t="s">
        <v>59</v>
      </c>
      <c r="F33" s="118">
        <v>24668</v>
      </c>
      <c r="G33" s="96" t="s">
        <v>57</v>
      </c>
      <c r="H33" s="97"/>
      <c r="I33" s="98" t="s">
        <v>208</v>
      </c>
      <c r="J33" s="88">
        <f ca="1" t="shared" si="0"/>
        <v>55</v>
      </c>
      <c r="L33">
        <v>95</v>
      </c>
    </row>
    <row r="34" spans="1:12" s="89" customFormat="1" ht="19.5" customHeight="1">
      <c r="A34" s="141">
        <v>16</v>
      </c>
      <c r="B34" s="100" t="s">
        <v>16</v>
      </c>
      <c r="C34" s="96" t="s">
        <v>53</v>
      </c>
      <c r="D34" s="96" t="s">
        <v>12</v>
      </c>
      <c r="E34" s="96" t="s">
        <v>59</v>
      </c>
      <c r="F34" s="118">
        <v>28043</v>
      </c>
      <c r="G34" s="96" t="s">
        <v>57</v>
      </c>
      <c r="H34" s="97"/>
      <c r="I34" s="98" t="s">
        <v>208</v>
      </c>
      <c r="J34" s="88">
        <f ca="1" t="shared" si="0"/>
        <v>46</v>
      </c>
      <c r="L34">
        <v>24</v>
      </c>
    </row>
    <row r="35" spans="1:12" s="89" customFormat="1" ht="19.5" customHeight="1">
      <c r="A35" s="94">
        <v>25</v>
      </c>
      <c r="B35" s="94" t="s">
        <v>18</v>
      </c>
      <c r="C35" s="96" t="s">
        <v>53</v>
      </c>
      <c r="D35" s="96" t="s">
        <v>12</v>
      </c>
      <c r="E35" s="96" t="s">
        <v>59</v>
      </c>
      <c r="F35" s="118">
        <v>24393</v>
      </c>
      <c r="G35" s="96" t="s">
        <v>57</v>
      </c>
      <c r="H35" s="97"/>
      <c r="I35" s="98" t="s">
        <v>208</v>
      </c>
      <c r="J35" s="88">
        <f ca="1" t="shared" si="0"/>
        <v>56</v>
      </c>
      <c r="L35">
        <v>35</v>
      </c>
    </row>
    <row r="36" spans="1:12" s="89" customFormat="1" ht="19.5" customHeight="1">
      <c r="A36" s="141">
        <v>52</v>
      </c>
      <c r="B36" s="95" t="s">
        <v>21</v>
      </c>
      <c r="C36" s="96" t="s">
        <v>53</v>
      </c>
      <c r="D36" s="96" t="s">
        <v>12</v>
      </c>
      <c r="E36" s="96" t="s">
        <v>59</v>
      </c>
      <c r="F36" s="118">
        <v>26983</v>
      </c>
      <c r="G36" s="96" t="s">
        <v>57</v>
      </c>
      <c r="H36" s="97"/>
      <c r="I36" s="98" t="s">
        <v>208</v>
      </c>
      <c r="J36" s="88">
        <f ca="1" t="shared" si="0"/>
        <v>49</v>
      </c>
      <c r="L36">
        <v>66</v>
      </c>
    </row>
    <row r="37" spans="1:18" s="91" customFormat="1" ht="19.5" customHeight="1">
      <c r="A37" s="94">
        <v>62</v>
      </c>
      <c r="B37" s="95" t="s">
        <v>11</v>
      </c>
      <c r="C37" s="96" t="s">
        <v>53</v>
      </c>
      <c r="D37" s="96" t="s">
        <v>12</v>
      </c>
      <c r="E37" s="96" t="s">
        <v>56</v>
      </c>
      <c r="F37" s="118">
        <v>27975</v>
      </c>
      <c r="G37" s="96" t="s">
        <v>55</v>
      </c>
      <c r="H37" s="97"/>
      <c r="I37" s="98" t="s">
        <v>208</v>
      </c>
      <c r="J37" s="88">
        <f ca="1" t="shared" si="0"/>
        <v>46</v>
      </c>
      <c r="K37" s="89"/>
      <c r="L37">
        <v>78</v>
      </c>
      <c r="M37" s="89"/>
      <c r="N37" s="89"/>
      <c r="O37" s="89"/>
      <c r="P37" s="89"/>
      <c r="Q37" s="89"/>
      <c r="R37" s="89"/>
    </row>
    <row r="38" spans="1:18" s="91" customFormat="1" ht="19.5" customHeight="1">
      <c r="A38" s="141">
        <v>82</v>
      </c>
      <c r="B38" s="95" t="s">
        <v>32</v>
      </c>
      <c r="C38" s="96" t="s">
        <v>58</v>
      </c>
      <c r="D38" s="96" t="s">
        <v>120</v>
      </c>
      <c r="E38" s="96" t="s">
        <v>56</v>
      </c>
      <c r="F38" s="118">
        <v>29063</v>
      </c>
      <c r="G38" s="96" t="s">
        <v>55</v>
      </c>
      <c r="H38" s="97"/>
      <c r="I38" s="98" t="s">
        <v>208</v>
      </c>
      <c r="J38" s="88">
        <f ca="1" t="shared" si="0"/>
        <v>43</v>
      </c>
      <c r="K38" s="89"/>
      <c r="L38">
        <v>102</v>
      </c>
      <c r="M38" s="89"/>
      <c r="N38" s="89"/>
      <c r="O38" s="89"/>
      <c r="P38" s="89"/>
      <c r="Q38" s="89"/>
      <c r="R38" s="89"/>
    </row>
    <row r="39" spans="1:18" s="91" customFormat="1" ht="19.5" customHeight="1">
      <c r="A39" s="94">
        <v>19</v>
      </c>
      <c r="B39" s="95" t="s">
        <v>79</v>
      </c>
      <c r="C39" s="96" t="s">
        <v>58</v>
      </c>
      <c r="D39" s="96" t="s">
        <v>230</v>
      </c>
      <c r="E39" s="96" t="s">
        <v>59</v>
      </c>
      <c r="F39" s="118">
        <v>31274</v>
      </c>
      <c r="G39" s="96" t="s">
        <v>55</v>
      </c>
      <c r="H39" s="97"/>
      <c r="I39" s="98" t="s">
        <v>208</v>
      </c>
      <c r="J39" s="88">
        <f ca="1" t="shared" si="0"/>
        <v>37</v>
      </c>
      <c r="K39" s="89"/>
      <c r="L39">
        <v>27</v>
      </c>
      <c r="M39" s="89"/>
      <c r="N39" s="89"/>
      <c r="O39" s="89"/>
      <c r="P39" s="89"/>
      <c r="Q39" s="89"/>
      <c r="R39" s="89"/>
    </row>
    <row r="40" spans="1:10" s="18" customFormat="1" ht="21" customHeight="1">
      <c r="A40" s="24"/>
      <c r="B40" s="25"/>
      <c r="C40" s="26"/>
      <c r="D40" s="27"/>
      <c r="E40" s="26"/>
      <c r="F40" s="28"/>
      <c r="G40" s="29"/>
      <c r="H40" s="30"/>
      <c r="I40" s="72"/>
      <c r="J40" s="71"/>
    </row>
    <row r="41" spans="1:10" s="18" customFormat="1" ht="15">
      <c r="A41" s="31"/>
      <c r="B41" s="167" t="s">
        <v>246</v>
      </c>
      <c r="C41" s="168"/>
      <c r="D41" s="167" t="s">
        <v>245</v>
      </c>
      <c r="E41" s="167"/>
      <c r="F41" s="32"/>
      <c r="G41" s="51" t="s">
        <v>48</v>
      </c>
      <c r="H41" s="51"/>
      <c r="I41" s="73"/>
      <c r="J41" s="71"/>
    </row>
    <row r="42" spans="1:15" s="18" customFormat="1" ht="15">
      <c r="A42" s="31"/>
      <c r="B42" s="33" t="s">
        <v>54</v>
      </c>
      <c r="C42" s="34">
        <f>COUNTIF($E$11:$E$39,"PGS.TS")</f>
        <v>0</v>
      </c>
      <c r="D42" s="33" t="s">
        <v>54</v>
      </c>
      <c r="E42" s="34">
        <f>COUNTIF($E$11:$E$39,"PGS.TS")</f>
        <v>0</v>
      </c>
      <c r="F42" s="32"/>
      <c r="G42" s="33" t="s">
        <v>53</v>
      </c>
      <c r="H42" s="34">
        <f>COUNTIF($C$11:$C$39,"GVC")</f>
        <v>5</v>
      </c>
      <c r="I42" s="73">
        <f>COUNTIF($C$11:$C$39,"GVC")</f>
        <v>5</v>
      </c>
      <c r="J42" s="74"/>
      <c r="K42" s="35"/>
      <c r="L42" s="36"/>
      <c r="M42" s="36"/>
      <c r="N42" s="36"/>
      <c r="O42" s="36"/>
    </row>
    <row r="43" spans="1:15" s="18" customFormat="1" ht="15">
      <c r="A43" s="31"/>
      <c r="B43" s="33" t="s">
        <v>56</v>
      </c>
      <c r="C43" s="34">
        <f>COUNTIF($E$11:$E$39,"TS")</f>
        <v>2</v>
      </c>
      <c r="D43" s="33" t="s">
        <v>56</v>
      </c>
      <c r="E43" s="34">
        <f>COUNTIF($E$11:$E$39,"TS")</f>
        <v>2</v>
      </c>
      <c r="F43" s="32"/>
      <c r="G43" s="33" t="s">
        <v>58</v>
      </c>
      <c r="H43" s="34">
        <f>COUNTIF($C$11:$C$39,"GV")</f>
        <v>24</v>
      </c>
      <c r="I43" s="73">
        <f>COUNTIF($C$11:$C$39,"GV")</f>
        <v>24</v>
      </c>
      <c r="J43" s="74"/>
      <c r="K43" s="35"/>
      <c r="L43" s="36"/>
      <c r="M43" s="36"/>
      <c r="N43" s="36"/>
      <c r="O43" s="36"/>
    </row>
    <row r="44" spans="1:15" s="18" customFormat="1" ht="15">
      <c r="A44" s="31"/>
      <c r="B44" s="33" t="s">
        <v>86</v>
      </c>
      <c r="C44" s="34">
        <f>COUNTIF($E$11:$E$39,"NCS")</f>
        <v>2</v>
      </c>
      <c r="D44" s="33" t="s">
        <v>86</v>
      </c>
      <c r="E44" s="34">
        <f>COUNTIF($E$11:$E$39,"NCS")</f>
        <v>2</v>
      </c>
      <c r="F44" s="32"/>
      <c r="G44" s="33" t="s">
        <v>170</v>
      </c>
      <c r="H44" s="34">
        <f>COUNTIF($C$11:$C$39,"GVMN")</f>
        <v>0</v>
      </c>
      <c r="I44" s="73">
        <f>COUNTIF($C$11:$C$41,"GVMN")</f>
        <v>0</v>
      </c>
      <c r="J44" s="74"/>
      <c r="K44" s="35"/>
      <c r="L44" s="36"/>
      <c r="M44" s="36"/>
      <c r="N44" s="36"/>
      <c r="O44" s="36"/>
    </row>
    <row r="45" spans="1:15" s="18" customFormat="1" ht="15">
      <c r="A45" s="31"/>
      <c r="B45" s="33" t="s">
        <v>59</v>
      </c>
      <c r="C45" s="34">
        <f>COUNTIF($A$11:$H$39,"THS")</f>
        <v>22</v>
      </c>
      <c r="D45" s="33" t="s">
        <v>59</v>
      </c>
      <c r="E45" s="34">
        <f>COUNTIF($A$11:$H$39,"THS")</f>
        <v>22</v>
      </c>
      <c r="F45" s="32"/>
      <c r="G45" s="37" t="s">
        <v>196</v>
      </c>
      <c r="H45" s="37">
        <f>SUM(H42:H44)</f>
        <v>29</v>
      </c>
      <c r="I45" s="38">
        <f>SUM(I42:I44)</f>
        <v>29</v>
      </c>
      <c r="J45" s="74"/>
      <c r="K45" s="35"/>
      <c r="L45" s="36"/>
      <c r="M45" s="36"/>
      <c r="N45" s="36"/>
      <c r="O45" s="36"/>
    </row>
    <row r="46" spans="1:15" s="18" customFormat="1" ht="15">
      <c r="A46" s="31"/>
      <c r="B46" s="33" t="s">
        <v>66</v>
      </c>
      <c r="C46" s="34">
        <f>COUNTIF($E$11:$E$39,"CH")</f>
        <v>1</v>
      </c>
      <c r="D46" s="33" t="s">
        <v>66</v>
      </c>
      <c r="E46" s="34">
        <f>COUNTIF($E$11:$E$39,"CH")</f>
        <v>1</v>
      </c>
      <c r="F46" s="32"/>
      <c r="H46" s="35"/>
      <c r="I46" s="75"/>
      <c r="J46" s="74"/>
      <c r="K46" s="35"/>
      <c r="L46" s="36"/>
      <c r="M46" s="36"/>
      <c r="N46" s="36"/>
      <c r="O46" s="36"/>
    </row>
    <row r="47" spans="1:15" s="18" customFormat="1" ht="15">
      <c r="A47" s="31"/>
      <c r="B47" s="33" t="s">
        <v>61</v>
      </c>
      <c r="C47" s="34">
        <f>COUNTIF($E$11:$E$39,"CN")</f>
        <v>2</v>
      </c>
      <c r="D47" s="33" t="s">
        <v>61</v>
      </c>
      <c r="E47" s="34">
        <f>COUNTIF($E$11:$E$39,"CN")</f>
        <v>2</v>
      </c>
      <c r="F47" s="32"/>
      <c r="H47" s="35"/>
      <c r="I47" s="76"/>
      <c r="J47" s="74"/>
      <c r="K47" s="35"/>
      <c r="L47" s="36"/>
      <c r="M47" s="36"/>
      <c r="N47" s="36"/>
      <c r="O47" s="36"/>
    </row>
    <row r="48" spans="1:15" s="18" customFormat="1" ht="15">
      <c r="A48" s="31"/>
      <c r="B48" s="33" t="s">
        <v>70</v>
      </c>
      <c r="C48" s="34">
        <f>COUNTIF($E$11:$E$39,"CĐ")</f>
        <v>0</v>
      </c>
      <c r="D48" s="33" t="s">
        <v>70</v>
      </c>
      <c r="E48" s="34">
        <f>COUNTIF($E$11:$E$39,"CĐ")</f>
        <v>0</v>
      </c>
      <c r="F48" s="32"/>
      <c r="G48" s="39" t="s">
        <v>208</v>
      </c>
      <c r="H48" s="40"/>
      <c r="I48" s="73">
        <f>COUNTIF($I$11:$I$39,"BC")</f>
        <v>29</v>
      </c>
      <c r="J48" s="74"/>
      <c r="K48" s="35"/>
      <c r="L48" s="36"/>
      <c r="M48" s="41"/>
      <c r="N48" s="35"/>
      <c r="O48" s="36"/>
    </row>
    <row r="49" spans="1:15" s="18" customFormat="1" ht="15">
      <c r="A49" s="31"/>
      <c r="B49" s="33" t="s">
        <v>106</v>
      </c>
      <c r="C49" s="34">
        <f>COUNTIF($E$11:$E$39,"TC")</f>
        <v>0</v>
      </c>
      <c r="D49" s="33" t="s">
        <v>106</v>
      </c>
      <c r="E49" s="34">
        <f>COUNTIF($E$11:$E$39,"TC")</f>
        <v>0</v>
      </c>
      <c r="F49" s="32"/>
      <c r="G49" s="39" t="s">
        <v>216</v>
      </c>
      <c r="H49" s="40"/>
      <c r="I49" s="73">
        <f>COUNTIF($I$11:$I$39,"HĐKXĐTH")</f>
        <v>0</v>
      </c>
      <c r="J49" s="74"/>
      <c r="K49" s="35"/>
      <c r="L49" s="36"/>
      <c r="M49" s="41"/>
      <c r="N49" s="35"/>
      <c r="O49" s="36"/>
    </row>
    <row r="50" spans="1:15" s="18" customFormat="1" ht="15">
      <c r="A50" s="31"/>
      <c r="B50" s="33" t="s">
        <v>213</v>
      </c>
      <c r="C50" s="34">
        <f>COUNTIF($E$11:$E$39,"PT")</f>
        <v>0</v>
      </c>
      <c r="D50" s="33" t="s">
        <v>213</v>
      </c>
      <c r="E50" s="34">
        <f>COUNTIF($E$11:$E$39,"PT")</f>
        <v>0</v>
      </c>
      <c r="F50" s="32"/>
      <c r="G50" s="39" t="s">
        <v>209</v>
      </c>
      <c r="H50" s="40"/>
      <c r="I50" s="73">
        <f>COUNTIF($I$11:$I$39,"HĐCTH")</f>
        <v>0</v>
      </c>
      <c r="J50" s="74"/>
      <c r="K50" s="35"/>
      <c r="L50" s="36"/>
      <c r="M50" s="41"/>
      <c r="N50" s="35"/>
      <c r="O50" s="36"/>
    </row>
    <row r="51" spans="1:15" s="18" customFormat="1" ht="15">
      <c r="A51" s="31"/>
      <c r="B51" s="33" t="s">
        <v>55</v>
      </c>
      <c r="C51" s="34">
        <f>COUNTIF($G$11:$G$39,"Nam")</f>
        <v>13</v>
      </c>
      <c r="D51" s="33" t="s">
        <v>55</v>
      </c>
      <c r="E51" s="34">
        <f>COUNTIF($G$11:$G$39,"Nam")</f>
        <v>13</v>
      </c>
      <c r="F51" s="32"/>
      <c r="G51" s="39" t="s">
        <v>215</v>
      </c>
      <c r="H51" s="43"/>
      <c r="I51" s="73">
        <f>COUNTIF($I$11:$I$39,"HĐNĐ68")</f>
        <v>0</v>
      </c>
      <c r="J51" s="74"/>
      <c r="K51" s="36"/>
      <c r="L51" s="36"/>
      <c r="M51" s="41"/>
      <c r="N51" s="35"/>
      <c r="O51" s="36"/>
    </row>
    <row r="52" spans="1:15" s="18" customFormat="1" ht="15">
      <c r="A52" s="31"/>
      <c r="B52" s="33" t="s">
        <v>57</v>
      </c>
      <c r="C52" s="34">
        <f>COUNTIF($G$11:$G$39,"NỮ")</f>
        <v>16</v>
      </c>
      <c r="D52" s="33" t="s">
        <v>57</v>
      </c>
      <c r="E52" s="34">
        <f>COUNTIF($G$11:$G$39,"NỮ")</f>
        <v>16</v>
      </c>
      <c r="F52" s="32"/>
      <c r="G52" s="37" t="s">
        <v>196</v>
      </c>
      <c r="H52" s="43"/>
      <c r="I52" s="44">
        <f>SUM(I48:I51)</f>
        <v>29</v>
      </c>
      <c r="J52" s="77"/>
      <c r="K52" s="36"/>
      <c r="L52" s="36"/>
      <c r="M52" s="41"/>
      <c r="N52" s="35"/>
      <c r="O52" s="36"/>
    </row>
    <row r="53" spans="1:15" s="18" customFormat="1" ht="15">
      <c r="A53" s="31"/>
      <c r="B53" s="37" t="s">
        <v>196</v>
      </c>
      <c r="C53" s="38">
        <f>SUM($E$42:$E$50)</f>
        <v>29</v>
      </c>
      <c r="D53" s="37" t="s">
        <v>196</v>
      </c>
      <c r="E53" s="38">
        <f>SUM($E$42:$E$50)</f>
        <v>29</v>
      </c>
      <c r="F53" s="32"/>
      <c r="H53" s="36"/>
      <c r="I53" s="76"/>
      <c r="J53" s="77"/>
      <c r="K53" s="36"/>
      <c r="L53" s="36"/>
      <c r="M53" s="41"/>
      <c r="N53" s="35"/>
      <c r="O53" s="36"/>
    </row>
    <row r="54" spans="1:15" s="18" customFormat="1" ht="15">
      <c r="A54" s="31"/>
      <c r="B54" s="81"/>
      <c r="C54" s="82"/>
      <c r="D54" s="81"/>
      <c r="E54" s="82"/>
      <c r="F54" s="32"/>
      <c r="H54" s="36"/>
      <c r="I54" s="76"/>
      <c r="J54" s="77"/>
      <c r="K54" s="36"/>
      <c r="L54" s="36"/>
      <c r="M54" s="41"/>
      <c r="N54" s="35"/>
      <c r="O54" s="36"/>
    </row>
    <row r="55" spans="1:15" s="18" customFormat="1" ht="15">
      <c r="A55" s="31"/>
      <c r="C55" s="42"/>
      <c r="D55" s="42"/>
      <c r="F55" s="32"/>
      <c r="H55" s="36"/>
      <c r="I55" s="76"/>
      <c r="J55" s="77"/>
      <c r="K55" s="36"/>
      <c r="L55" s="36"/>
      <c r="M55" s="41"/>
      <c r="N55" s="35"/>
      <c r="O55" s="36"/>
    </row>
    <row r="56" spans="1:15" s="18" customFormat="1" ht="15">
      <c r="A56" s="31"/>
      <c r="B56" s="169" t="s">
        <v>239</v>
      </c>
      <c r="C56" s="168"/>
      <c r="D56" s="169" t="s">
        <v>241</v>
      </c>
      <c r="E56" s="168"/>
      <c r="F56" s="169" t="s">
        <v>240</v>
      </c>
      <c r="G56" s="168"/>
      <c r="H56" s="36"/>
      <c r="I56" s="76"/>
      <c r="J56" s="77"/>
      <c r="K56" s="36"/>
      <c r="L56" s="36"/>
      <c r="M56" s="41"/>
      <c r="N56" s="35"/>
      <c r="O56" s="36"/>
    </row>
    <row r="57" spans="1:15" s="18" customFormat="1" ht="15">
      <c r="A57" s="31"/>
      <c r="B57" s="46" t="s">
        <v>231</v>
      </c>
      <c r="C57" s="47">
        <f>COUNTIF($J$11:$J$39,"&gt;=55")</f>
        <v>6</v>
      </c>
      <c r="D57" s="46" t="s">
        <v>231</v>
      </c>
      <c r="E57" s="47">
        <f>_xlfn.COUNTIFS($G$11:$G$39,"Nam",$J$11:$J$39,"&gt;=55")</f>
        <v>2</v>
      </c>
      <c r="F57" s="46" t="s">
        <v>231</v>
      </c>
      <c r="G57" s="47">
        <f>C57-E57</f>
        <v>4</v>
      </c>
      <c r="H57" s="36"/>
      <c r="I57" s="76"/>
      <c r="J57" s="77"/>
      <c r="K57" s="36"/>
      <c r="L57" s="36"/>
      <c r="M57" s="41"/>
      <c r="N57" s="35"/>
      <c r="O57" s="36"/>
    </row>
    <row r="58" spans="1:15" s="18" customFormat="1" ht="15">
      <c r="A58" s="31"/>
      <c r="B58" s="46" t="s">
        <v>232</v>
      </c>
      <c r="C58" s="47">
        <f>COUNTIF($J$11:$J$39,"&gt;=50")-COUNTIF($J$11:$J$39,"&gt;=55")</f>
        <v>2</v>
      </c>
      <c r="D58" s="46" t="s">
        <v>232</v>
      </c>
      <c r="E58" s="47">
        <f>_xlfn.COUNTIFS($G$11:$G$39,"Nam",$J$11:$J$39,"&gt;=50")-_xlfn.COUNTIFS($G$11:$G$39,"Nam",$J$11:$J$39,"&gt;=55")</f>
        <v>1</v>
      </c>
      <c r="F58" s="46" t="s">
        <v>232</v>
      </c>
      <c r="G58" s="47">
        <f aca="true" t="shared" si="1" ref="G58:G63">C58-E58</f>
        <v>1</v>
      </c>
      <c r="H58" s="36"/>
      <c r="I58" s="76"/>
      <c r="J58" s="77"/>
      <c r="K58" s="36"/>
      <c r="L58" s="36"/>
      <c r="M58" s="41"/>
      <c r="N58" s="35"/>
      <c r="O58" s="36"/>
    </row>
    <row r="59" spans="1:15" s="18" customFormat="1" ht="15">
      <c r="A59" s="31"/>
      <c r="B59" s="46" t="s">
        <v>233</v>
      </c>
      <c r="C59" s="47">
        <f>COUNTIF($J$11:$J$39,"&gt;=45")-COUNTIF($J$11:$J$39,"&gt;=50")</f>
        <v>11</v>
      </c>
      <c r="D59" s="46" t="s">
        <v>233</v>
      </c>
      <c r="E59" s="47">
        <f>_xlfn.COUNTIFS($G$11:$G$39,"Nam",$J$11:$J$39,"&gt;=45")-_xlfn.COUNTIFS($G$11:$G$39,"Nam",$J$11:$J$39,"&gt;=50")</f>
        <v>5</v>
      </c>
      <c r="F59" s="46" t="s">
        <v>233</v>
      </c>
      <c r="G59" s="47">
        <f t="shared" si="1"/>
        <v>6</v>
      </c>
      <c r="H59" s="36"/>
      <c r="I59" s="76"/>
      <c r="J59" s="77"/>
      <c r="K59" s="36"/>
      <c r="L59" s="36"/>
      <c r="M59" s="41"/>
      <c r="N59" s="35"/>
      <c r="O59" s="36"/>
    </row>
    <row r="60" spans="1:15" s="18" customFormat="1" ht="15">
      <c r="A60" s="31"/>
      <c r="B60" s="46" t="s">
        <v>234</v>
      </c>
      <c r="C60" s="47">
        <f>COUNTIF($J$11:$J$39,"&gt;=40")-COUNTIF($J$11:$J$39,"&gt;=45")</f>
        <v>4</v>
      </c>
      <c r="D60" s="46" t="s">
        <v>234</v>
      </c>
      <c r="E60" s="47">
        <f>_xlfn.COUNTIFS($G$11:$G$39,"Nam",$J$11:$J$39,"&gt;=40")-_xlfn.COUNTIFS($G$11:$G$39,"Nam",$J$11:$J$39,"&gt;=45")</f>
        <v>1</v>
      </c>
      <c r="F60" s="46" t="s">
        <v>234</v>
      </c>
      <c r="G60" s="47">
        <f t="shared" si="1"/>
        <v>3</v>
      </c>
      <c r="H60" s="36"/>
      <c r="I60" s="76"/>
      <c r="J60" s="77"/>
      <c r="K60" s="36"/>
      <c r="L60" s="36"/>
      <c r="M60" s="41"/>
      <c r="N60" s="35"/>
      <c r="O60" s="36"/>
    </row>
    <row r="61" spans="1:15" s="18" customFormat="1" ht="15">
      <c r="A61" s="31"/>
      <c r="B61" s="46" t="s">
        <v>235</v>
      </c>
      <c r="C61" s="47">
        <f>COUNTIF($J$11:$J$39,"&gt;=35")-COUNTIF($J$11:$J$39,"&gt;=40")</f>
        <v>5</v>
      </c>
      <c r="D61" s="46" t="s">
        <v>235</v>
      </c>
      <c r="E61" s="47">
        <f>_xlfn.COUNTIFS($G$11:$G$39,"Nam",$J$11:$J$39,"&gt;=35")-_xlfn.COUNTIFS($G$11:$G$39,"Nam",$J$11:$J$39,"&gt;=40")</f>
        <v>3</v>
      </c>
      <c r="F61" s="46" t="s">
        <v>235</v>
      </c>
      <c r="G61" s="47">
        <f t="shared" si="1"/>
        <v>2</v>
      </c>
      <c r="H61" s="36"/>
      <c r="I61" s="76"/>
      <c r="J61" s="77"/>
      <c r="K61" s="36"/>
      <c r="L61" s="36"/>
      <c r="M61" s="41"/>
      <c r="N61" s="35"/>
      <c r="O61" s="36"/>
    </row>
    <row r="62" spans="1:15" s="18" customFormat="1" ht="15">
      <c r="A62" s="31"/>
      <c r="B62" s="46" t="s">
        <v>236</v>
      </c>
      <c r="C62" s="47">
        <f>COUNTIF($J$11:$J$39,"&gt;=30")-COUNTIF($J$11:$J$39,"&gt;=35")</f>
        <v>1</v>
      </c>
      <c r="D62" s="46" t="s">
        <v>236</v>
      </c>
      <c r="E62" s="47">
        <f>_xlfn.COUNTIFS($G$11:$G$39,"Nam",$J$11:$J$39,"&gt;=30")-_xlfn.COUNTIFS($G$11:$G$39,"Nam",$J$11:$J$39,"&gt;=35")</f>
        <v>1</v>
      </c>
      <c r="F62" s="46" t="s">
        <v>236</v>
      </c>
      <c r="G62" s="47">
        <f t="shared" si="1"/>
        <v>0</v>
      </c>
      <c r="H62" s="36"/>
      <c r="I62" s="76"/>
      <c r="J62" s="77"/>
      <c r="K62" s="36"/>
      <c r="L62" s="36"/>
      <c r="M62" s="41"/>
      <c r="N62" s="35"/>
      <c r="O62" s="36"/>
    </row>
    <row r="63" spans="1:15" s="18" customFormat="1" ht="15">
      <c r="A63" s="31"/>
      <c r="B63" s="46" t="s">
        <v>237</v>
      </c>
      <c r="C63" s="47">
        <f>COUNTIF($J$11:$J$39,"&gt;=20")-COUNTIF($J$11:$J$39,"&gt;=30")</f>
        <v>0</v>
      </c>
      <c r="D63" s="46" t="s">
        <v>237</v>
      </c>
      <c r="E63" s="47">
        <f>_xlfn.COUNTIFS($G$11:$G$39,"Nam",$J$11:$J$39,"&gt;=20")-_xlfn.COUNTIFS($G$11:$G$39,"Nam",$J$11:$J$39,"&gt;=30")</f>
        <v>0</v>
      </c>
      <c r="F63" s="46" t="s">
        <v>237</v>
      </c>
      <c r="G63" s="47">
        <f t="shared" si="1"/>
        <v>0</v>
      </c>
      <c r="H63" s="36"/>
      <c r="I63" s="76"/>
      <c r="J63" s="77"/>
      <c r="K63" s="36"/>
      <c r="L63" s="36"/>
      <c r="M63" s="41"/>
      <c r="N63" s="35"/>
      <c r="O63" s="36"/>
    </row>
    <row r="64" spans="1:15" s="18" customFormat="1" ht="15">
      <c r="A64" s="31"/>
      <c r="B64" s="48" t="s">
        <v>238</v>
      </c>
      <c r="C64" s="140">
        <f>SUM(C57:C63)</f>
        <v>29</v>
      </c>
      <c r="D64" s="48" t="s">
        <v>238</v>
      </c>
      <c r="E64" s="140">
        <f>SUM(E57:E63)</f>
        <v>13</v>
      </c>
      <c r="F64" s="48" t="s">
        <v>238</v>
      </c>
      <c r="G64" s="140">
        <f>SUM(G57:G63)</f>
        <v>16</v>
      </c>
      <c r="H64" s="36"/>
      <c r="I64" s="76"/>
      <c r="J64" s="77"/>
      <c r="K64" s="36"/>
      <c r="L64" s="36"/>
      <c r="M64" s="41"/>
      <c r="N64" s="35"/>
      <c r="O64" s="36"/>
    </row>
    <row r="65" spans="1:15" s="18" customFormat="1" ht="15">
      <c r="A65" s="31"/>
      <c r="B65" s="46"/>
      <c r="C65" s="50"/>
      <c r="D65" s="50"/>
      <c r="E65" s="161">
        <f>E64+G64</f>
        <v>29</v>
      </c>
      <c r="F65" s="162"/>
      <c r="G65" s="162"/>
      <c r="H65" s="36"/>
      <c r="I65" s="76"/>
      <c r="J65" s="77"/>
      <c r="K65" s="36"/>
      <c r="L65" s="36"/>
      <c r="M65" s="41"/>
      <c r="N65" s="35"/>
      <c r="O65" s="36"/>
    </row>
    <row r="66" spans="1:15" s="18" customFormat="1" ht="15">
      <c r="A66" s="31"/>
      <c r="C66" s="42"/>
      <c r="D66" s="42"/>
      <c r="F66" s="32"/>
      <c r="H66" s="36"/>
      <c r="I66" s="76"/>
      <c r="J66" s="77"/>
      <c r="K66" s="36"/>
      <c r="L66" s="36"/>
      <c r="M66" s="41"/>
      <c r="N66" s="35"/>
      <c r="O66" s="36"/>
    </row>
    <row r="67" spans="8:15" ht="14.25">
      <c r="H67" s="13"/>
      <c r="I67" s="78"/>
      <c r="J67" s="79"/>
      <c r="K67" s="13"/>
      <c r="L67" s="13"/>
      <c r="M67" s="16"/>
      <c r="N67" s="15"/>
      <c r="O67" s="13"/>
    </row>
    <row r="68" spans="8:15" ht="14.25">
      <c r="H68" s="13"/>
      <c r="I68" s="78"/>
      <c r="J68" s="79"/>
      <c r="K68" s="13"/>
      <c r="L68" s="13"/>
      <c r="M68" s="16"/>
      <c r="N68" s="15"/>
      <c r="O68" s="13"/>
    </row>
    <row r="69" spans="8:15" ht="14.25">
      <c r="H69" s="13"/>
      <c r="I69" s="78"/>
      <c r="J69" s="79"/>
      <c r="K69" s="13"/>
      <c r="L69" s="13"/>
      <c r="M69" s="16"/>
      <c r="N69" s="15"/>
      <c r="O69" s="13"/>
    </row>
    <row r="70" spans="8:15" ht="14.25">
      <c r="H70" s="13"/>
      <c r="I70" s="78"/>
      <c r="J70" s="79"/>
      <c r="K70" s="13"/>
      <c r="L70" s="13"/>
      <c r="M70" s="16"/>
      <c r="N70" s="15"/>
      <c r="O70" s="13"/>
    </row>
    <row r="71" spans="8:15" ht="14.25">
      <c r="H71" s="13"/>
      <c r="I71" s="78"/>
      <c r="J71" s="79"/>
      <c r="K71" s="13"/>
      <c r="L71" s="13"/>
      <c r="M71" s="16"/>
      <c r="N71" s="15"/>
      <c r="O71" s="13"/>
    </row>
    <row r="72" spans="8:15" ht="14.25">
      <c r="H72" s="13"/>
      <c r="I72" s="78"/>
      <c r="J72" s="79"/>
      <c r="K72" s="13"/>
      <c r="L72" s="13"/>
      <c r="M72" s="16"/>
      <c r="N72" s="15"/>
      <c r="O72" s="13"/>
    </row>
    <row r="73" spans="8:15" ht="14.25">
      <c r="H73" s="13"/>
      <c r="I73" s="78"/>
      <c r="J73" s="79"/>
      <c r="K73" s="13"/>
      <c r="L73" s="13"/>
      <c r="M73" s="16"/>
      <c r="N73" s="15"/>
      <c r="O73" s="13"/>
    </row>
    <row r="74" spans="1:15" ht="12.75">
      <c r="A74"/>
      <c r="C74"/>
      <c r="D74"/>
      <c r="F74"/>
      <c r="H74" s="13"/>
      <c r="I74" s="78"/>
      <c r="J74" s="79"/>
      <c r="K74" s="13"/>
      <c r="L74" s="13"/>
      <c r="M74" s="16"/>
      <c r="N74" s="15"/>
      <c r="O74" s="13"/>
    </row>
    <row r="75" spans="1:15" ht="12.75">
      <c r="A75"/>
      <c r="C75"/>
      <c r="D75"/>
      <c r="F75"/>
      <c r="H75" s="13"/>
      <c r="I75" s="78"/>
      <c r="J75" s="79"/>
      <c r="K75" s="13"/>
      <c r="L75" s="13"/>
      <c r="M75" s="16"/>
      <c r="N75" s="15"/>
      <c r="O75" s="13"/>
    </row>
    <row r="76" spans="1:15" ht="12.75">
      <c r="A76"/>
      <c r="C76"/>
      <c r="D76"/>
      <c r="F76"/>
      <c r="H76" s="13"/>
      <c r="I76" s="78"/>
      <c r="J76" s="79"/>
      <c r="K76" s="13"/>
      <c r="L76" s="13"/>
      <c r="M76" s="16"/>
      <c r="N76" s="15"/>
      <c r="O76" s="13"/>
    </row>
    <row r="77" spans="1:15" ht="12.75">
      <c r="A77"/>
      <c r="C77"/>
      <c r="D77"/>
      <c r="F77"/>
      <c r="H77" s="13"/>
      <c r="I77" s="78"/>
      <c r="J77" s="79"/>
      <c r="K77" s="13"/>
      <c r="L77" s="13"/>
      <c r="M77" s="16"/>
      <c r="N77" s="15"/>
      <c r="O77" s="13"/>
    </row>
    <row r="78" spans="1:15" ht="12.75">
      <c r="A78"/>
      <c r="C78"/>
      <c r="D78"/>
      <c r="F78"/>
      <c r="H78" s="13"/>
      <c r="I78" s="78"/>
      <c r="J78" s="79"/>
      <c r="K78" s="13"/>
      <c r="L78" s="13"/>
      <c r="M78" s="16"/>
      <c r="N78" s="15"/>
      <c r="O78" s="13"/>
    </row>
  </sheetData>
  <sheetProtection/>
  <autoFilter ref="A8:J39"/>
  <mergeCells count="14">
    <mergeCell ref="A1:C1"/>
    <mergeCell ref="D1:H1"/>
    <mergeCell ref="A2:C2"/>
    <mergeCell ref="D2:H2"/>
    <mergeCell ref="A3:C3"/>
    <mergeCell ref="A5:H5"/>
    <mergeCell ref="E65:G65"/>
    <mergeCell ref="A6:H6"/>
    <mergeCell ref="A10:I10"/>
    <mergeCell ref="B41:C41"/>
    <mergeCell ref="D41:E41"/>
    <mergeCell ref="B56:C56"/>
    <mergeCell ref="D56:E56"/>
    <mergeCell ref="F56:G56"/>
  </mergeCells>
  <printOptions/>
  <pageMargins left="0.25" right="0.25" top="0.25" bottom="0.25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3"/>
  <sheetViews>
    <sheetView zoomScale="124" zoomScaleNormal="124" zoomScalePageLayoutView="0" workbookViewId="0" topLeftCell="A16">
      <selection activeCell="C87" sqref="C87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8.140625" style="8" customWidth="1"/>
    <col min="5" max="5" width="7.8515625" style="0" customWidth="1"/>
    <col min="6" max="6" width="10.8515625" style="32" customWidth="1"/>
    <col min="7" max="7" width="6.00390625" style="0" customWidth="1"/>
    <col min="8" max="8" width="15.7109375" style="0" customWidth="1"/>
    <col min="9" max="9" width="14.421875" style="80" customWidth="1"/>
    <col min="10" max="10" width="10.28125" style="67" customWidth="1"/>
  </cols>
  <sheetData>
    <row r="1" spans="1:17" s="3" customFormat="1" ht="16.5">
      <c r="A1" s="170" t="s">
        <v>41</v>
      </c>
      <c r="B1" s="170"/>
      <c r="C1" s="170"/>
      <c r="D1" s="171" t="s">
        <v>42</v>
      </c>
      <c r="E1" s="171"/>
      <c r="F1" s="171"/>
      <c r="G1" s="171"/>
      <c r="H1" s="171"/>
      <c r="I1" s="59"/>
      <c r="J1" s="60"/>
      <c r="K1" s="1"/>
      <c r="L1" s="1"/>
      <c r="M1" s="1"/>
      <c r="N1" s="1"/>
      <c r="O1" s="1"/>
      <c r="P1" s="2"/>
      <c r="Q1" s="2"/>
    </row>
    <row r="2" spans="1:18" s="3" customFormat="1" ht="18.75">
      <c r="A2" s="172" t="s">
        <v>43</v>
      </c>
      <c r="B2" s="172"/>
      <c r="C2" s="172"/>
      <c r="D2" s="173" t="s">
        <v>44</v>
      </c>
      <c r="E2" s="173"/>
      <c r="F2" s="173"/>
      <c r="G2" s="173"/>
      <c r="H2" s="173"/>
      <c r="I2" s="61"/>
      <c r="J2" s="62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172" t="s">
        <v>45</v>
      </c>
      <c r="B3" s="172"/>
      <c r="C3" s="172"/>
      <c r="D3" s="2"/>
      <c r="E3" s="2"/>
      <c r="F3" s="53"/>
      <c r="G3" s="2"/>
      <c r="H3" s="2"/>
      <c r="I3" s="63"/>
      <c r="J3" s="64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53"/>
      <c r="G4" s="2"/>
      <c r="H4" s="2"/>
      <c r="I4" s="63"/>
      <c r="J4" s="65"/>
      <c r="K4" s="2"/>
      <c r="L4" s="5"/>
      <c r="M4" s="7"/>
      <c r="N4" s="5"/>
      <c r="O4" s="5"/>
      <c r="P4" s="5"/>
      <c r="Q4" s="2"/>
    </row>
    <row r="5" spans="1:9" ht="18" customHeight="1">
      <c r="A5" s="174" t="s">
        <v>287</v>
      </c>
      <c r="B5" s="174"/>
      <c r="C5" s="174"/>
      <c r="D5" s="174"/>
      <c r="E5" s="174"/>
      <c r="F5" s="174"/>
      <c r="G5" s="174"/>
      <c r="H5" s="174"/>
      <c r="I5" s="66"/>
    </row>
    <row r="6" spans="1:9" ht="18" customHeight="1">
      <c r="A6" s="163"/>
      <c r="B6" s="163"/>
      <c r="C6" s="163"/>
      <c r="D6" s="163"/>
      <c r="E6" s="163"/>
      <c r="F6" s="163"/>
      <c r="G6" s="163"/>
      <c r="H6" s="163"/>
      <c r="I6" s="66"/>
    </row>
    <row r="7" ht="14.25"/>
    <row r="8" spans="1:12" ht="30.75" customHeight="1">
      <c r="A8" s="17" t="s">
        <v>46</v>
      </c>
      <c r="B8" s="17" t="s">
        <v>47</v>
      </c>
      <c r="C8" s="17" t="s">
        <v>48</v>
      </c>
      <c r="D8" s="17" t="s">
        <v>225</v>
      </c>
      <c r="E8" s="17" t="s">
        <v>49</v>
      </c>
      <c r="F8" s="54" t="s">
        <v>228</v>
      </c>
      <c r="G8" s="17" t="s">
        <v>217</v>
      </c>
      <c r="H8" s="17" t="s">
        <v>50</v>
      </c>
      <c r="I8" s="68" t="s">
        <v>51</v>
      </c>
      <c r="J8" s="69" t="s">
        <v>242</v>
      </c>
      <c r="L8">
        <v>1</v>
      </c>
    </row>
    <row r="9" spans="1:12" ht="14.2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55">
        <v>6</v>
      </c>
      <c r="G9" s="45">
        <v>7</v>
      </c>
      <c r="H9" s="45">
        <v>8</v>
      </c>
      <c r="I9" s="70">
        <v>8</v>
      </c>
      <c r="J9" s="67">
        <v>9</v>
      </c>
      <c r="L9">
        <v>2</v>
      </c>
    </row>
    <row r="10" spans="1:12" s="18" customFormat="1" ht="19.5" customHeight="1">
      <c r="A10" s="164"/>
      <c r="B10" s="165"/>
      <c r="C10" s="165"/>
      <c r="D10" s="165"/>
      <c r="E10" s="165"/>
      <c r="F10" s="165"/>
      <c r="G10" s="165"/>
      <c r="H10" s="165"/>
      <c r="I10" s="166"/>
      <c r="J10" s="71"/>
      <c r="L10">
        <v>3</v>
      </c>
    </row>
    <row r="11" spans="1:12" s="89" customFormat="1" ht="19.5" customHeight="1">
      <c r="A11" s="141">
        <v>1</v>
      </c>
      <c r="B11" s="95" t="s">
        <v>62</v>
      </c>
      <c r="C11" s="96" t="s">
        <v>58</v>
      </c>
      <c r="D11" s="96"/>
      <c r="E11" s="96" t="s">
        <v>59</v>
      </c>
      <c r="F11" s="118">
        <v>29861</v>
      </c>
      <c r="G11" s="96" t="s">
        <v>57</v>
      </c>
      <c r="H11" s="97"/>
      <c r="I11" s="98" t="s">
        <v>208</v>
      </c>
      <c r="J11" s="88">
        <f aca="true" ca="1" t="shared" si="0" ref="J11:J42">ROUND((TODAY()-F11)/365,0)</f>
        <v>41</v>
      </c>
      <c r="L11">
        <v>9</v>
      </c>
    </row>
    <row r="12" spans="1:12" s="89" customFormat="1" ht="19.5" customHeight="1">
      <c r="A12" s="94">
        <v>2</v>
      </c>
      <c r="B12" s="146" t="s">
        <v>64</v>
      </c>
      <c r="C12" s="147" t="s">
        <v>58</v>
      </c>
      <c r="D12" s="147"/>
      <c r="E12" s="147" t="s">
        <v>59</v>
      </c>
      <c r="F12" s="148">
        <v>31322</v>
      </c>
      <c r="G12" s="147" t="s">
        <v>57</v>
      </c>
      <c r="H12" s="150"/>
      <c r="I12" s="152" t="s">
        <v>208</v>
      </c>
      <c r="J12" s="88">
        <f ca="1" t="shared" si="0"/>
        <v>37</v>
      </c>
      <c r="L12">
        <v>11</v>
      </c>
    </row>
    <row r="13" spans="1:12" s="89" customFormat="1" ht="19.5" customHeight="1">
      <c r="A13" s="141">
        <v>3</v>
      </c>
      <c r="B13" s="95" t="s">
        <v>65</v>
      </c>
      <c r="C13" s="96" t="s">
        <v>58</v>
      </c>
      <c r="D13" s="96"/>
      <c r="E13" s="96" t="s">
        <v>61</v>
      </c>
      <c r="F13" s="118">
        <v>27225</v>
      </c>
      <c r="G13" s="96" t="s">
        <v>55</v>
      </c>
      <c r="H13" s="97"/>
      <c r="I13" s="98" t="s">
        <v>208</v>
      </c>
      <c r="J13" s="88">
        <f ca="1" t="shared" si="0"/>
        <v>48</v>
      </c>
      <c r="L13">
        <v>12</v>
      </c>
    </row>
    <row r="14" spans="1:12" s="89" customFormat="1" ht="19.5" customHeight="1">
      <c r="A14" s="94">
        <v>4</v>
      </c>
      <c r="B14" s="95" t="s">
        <v>67</v>
      </c>
      <c r="C14" s="96" t="s">
        <v>58</v>
      </c>
      <c r="D14" s="96"/>
      <c r="E14" s="96" t="s">
        <v>61</v>
      </c>
      <c r="F14" s="128" t="s">
        <v>282</v>
      </c>
      <c r="G14" s="96" t="s">
        <v>57</v>
      </c>
      <c r="H14" s="97"/>
      <c r="I14" s="98" t="s">
        <v>208</v>
      </c>
      <c r="J14" s="88">
        <f ca="1" t="shared" si="0"/>
        <v>56</v>
      </c>
      <c r="L14">
        <v>14</v>
      </c>
    </row>
    <row r="15" spans="1:12" s="89" customFormat="1" ht="19.5" customHeight="1">
      <c r="A15" s="141">
        <v>5</v>
      </c>
      <c r="B15" s="95" t="s">
        <v>257</v>
      </c>
      <c r="C15" s="96" t="s">
        <v>58</v>
      </c>
      <c r="D15" s="96"/>
      <c r="E15" s="96" t="s">
        <v>59</v>
      </c>
      <c r="F15" s="118">
        <v>22767</v>
      </c>
      <c r="G15" s="96" t="s">
        <v>55</v>
      </c>
      <c r="H15" s="97"/>
      <c r="I15" s="98" t="s">
        <v>208</v>
      </c>
      <c r="J15" s="88">
        <f ca="1" t="shared" si="0"/>
        <v>60</v>
      </c>
      <c r="L15">
        <v>15</v>
      </c>
    </row>
    <row r="16" spans="1:12" s="89" customFormat="1" ht="19.5" customHeight="1">
      <c r="A16" s="94">
        <v>6</v>
      </c>
      <c r="B16" s="94" t="s">
        <v>73</v>
      </c>
      <c r="C16" s="96" t="s">
        <v>58</v>
      </c>
      <c r="D16" s="96"/>
      <c r="E16" s="96" t="s">
        <v>59</v>
      </c>
      <c r="F16" s="118">
        <v>30909</v>
      </c>
      <c r="G16" s="96" t="s">
        <v>55</v>
      </c>
      <c r="H16" s="97"/>
      <c r="I16" s="98" t="s">
        <v>208</v>
      </c>
      <c r="J16" s="88">
        <f ca="1" t="shared" si="0"/>
        <v>38</v>
      </c>
      <c r="L16">
        <v>19</v>
      </c>
    </row>
    <row r="17" spans="1:12" s="89" customFormat="1" ht="19.5" customHeight="1">
      <c r="A17" s="141">
        <v>7</v>
      </c>
      <c r="B17" s="94" t="s">
        <v>74</v>
      </c>
      <c r="C17" s="96" t="s">
        <v>58</v>
      </c>
      <c r="D17" s="96"/>
      <c r="E17" s="96" t="s">
        <v>59</v>
      </c>
      <c r="F17" s="118">
        <v>28941</v>
      </c>
      <c r="G17" s="96" t="s">
        <v>55</v>
      </c>
      <c r="H17" s="97"/>
      <c r="I17" s="98" t="s">
        <v>208</v>
      </c>
      <c r="J17" s="88">
        <f ca="1" t="shared" si="0"/>
        <v>44</v>
      </c>
      <c r="L17">
        <v>20</v>
      </c>
    </row>
    <row r="18" spans="1:12" s="89" customFormat="1" ht="19.5" customHeight="1">
      <c r="A18" s="94">
        <v>8</v>
      </c>
      <c r="B18" s="100" t="s">
        <v>75</v>
      </c>
      <c r="C18" s="96" t="s">
        <v>58</v>
      </c>
      <c r="D18" s="96"/>
      <c r="E18" s="96" t="s">
        <v>61</v>
      </c>
      <c r="F18" s="118">
        <v>30105</v>
      </c>
      <c r="G18" s="96" t="s">
        <v>55</v>
      </c>
      <c r="H18" s="97"/>
      <c r="I18" s="98" t="s">
        <v>208</v>
      </c>
      <c r="J18" s="88">
        <f ca="1" t="shared" si="0"/>
        <v>40</v>
      </c>
      <c r="L18">
        <v>21</v>
      </c>
    </row>
    <row r="19" spans="1:12" s="89" customFormat="1" ht="19.5" customHeight="1">
      <c r="A19" s="141">
        <v>9</v>
      </c>
      <c r="B19" s="94" t="s">
        <v>17</v>
      </c>
      <c r="C19" s="96" t="s">
        <v>58</v>
      </c>
      <c r="D19" s="96"/>
      <c r="E19" s="96" t="s">
        <v>86</v>
      </c>
      <c r="F19" s="118">
        <v>30515</v>
      </c>
      <c r="G19" s="96" t="s">
        <v>57</v>
      </c>
      <c r="H19" s="104" t="s">
        <v>247</v>
      </c>
      <c r="I19" s="98" t="s">
        <v>208</v>
      </c>
      <c r="J19" s="88">
        <f ca="1" t="shared" si="0"/>
        <v>39</v>
      </c>
      <c r="L19">
        <v>25</v>
      </c>
    </row>
    <row r="20" spans="1:12" s="89" customFormat="1" ht="19.5" customHeight="1">
      <c r="A20" s="94">
        <v>10</v>
      </c>
      <c r="B20" s="94" t="s">
        <v>78</v>
      </c>
      <c r="C20" s="96" t="s">
        <v>58</v>
      </c>
      <c r="D20" s="96"/>
      <c r="E20" s="96" t="s">
        <v>59</v>
      </c>
      <c r="F20" s="118">
        <v>30989</v>
      </c>
      <c r="G20" s="96" t="s">
        <v>57</v>
      </c>
      <c r="H20" s="97"/>
      <c r="I20" s="98" t="s">
        <v>208</v>
      </c>
      <c r="J20" s="88">
        <f ca="1" t="shared" si="0"/>
        <v>38</v>
      </c>
      <c r="L20">
        <v>26</v>
      </c>
    </row>
    <row r="21" spans="1:18" s="89" customFormat="1" ht="19.5" customHeight="1">
      <c r="A21" s="141">
        <v>11</v>
      </c>
      <c r="B21" s="105" t="s">
        <v>203</v>
      </c>
      <c r="C21" s="106" t="s">
        <v>58</v>
      </c>
      <c r="D21" s="106"/>
      <c r="E21" s="106" t="s">
        <v>61</v>
      </c>
      <c r="F21" s="118">
        <v>33821</v>
      </c>
      <c r="G21" s="106" t="s">
        <v>57</v>
      </c>
      <c r="H21" s="107"/>
      <c r="I21" s="98" t="s">
        <v>216</v>
      </c>
      <c r="J21" s="88">
        <f ca="1" t="shared" si="0"/>
        <v>30</v>
      </c>
      <c r="K21" s="91"/>
      <c r="L21">
        <v>30</v>
      </c>
      <c r="M21" s="91"/>
      <c r="N21" s="91"/>
      <c r="O21" s="91"/>
      <c r="P21" s="91"/>
      <c r="Q21" s="91"/>
      <c r="R21" s="91"/>
    </row>
    <row r="22" spans="1:18" s="89" customFormat="1" ht="19.5" customHeight="1">
      <c r="A22" s="94">
        <v>12</v>
      </c>
      <c r="B22" s="105" t="s">
        <v>206</v>
      </c>
      <c r="C22" s="106" t="s">
        <v>58</v>
      </c>
      <c r="D22" s="106"/>
      <c r="E22" s="106" t="s">
        <v>59</v>
      </c>
      <c r="F22" s="118">
        <v>33181</v>
      </c>
      <c r="G22" s="106" t="s">
        <v>57</v>
      </c>
      <c r="H22" s="107"/>
      <c r="I22" s="98" t="s">
        <v>216</v>
      </c>
      <c r="J22" s="88">
        <f ca="1" t="shared" si="0"/>
        <v>32</v>
      </c>
      <c r="K22" s="91"/>
      <c r="L22">
        <v>31</v>
      </c>
      <c r="M22" s="91"/>
      <c r="N22" s="91"/>
      <c r="O22" s="91"/>
      <c r="P22" s="91"/>
      <c r="Q22" s="91"/>
      <c r="R22" s="91"/>
    </row>
    <row r="23" spans="1:18" s="89" customFormat="1" ht="19.5" customHeight="1">
      <c r="A23" s="141">
        <v>13</v>
      </c>
      <c r="B23" s="108" t="s">
        <v>255</v>
      </c>
      <c r="C23" s="109" t="s">
        <v>58</v>
      </c>
      <c r="D23" s="96"/>
      <c r="E23" s="96" t="s">
        <v>59</v>
      </c>
      <c r="F23" s="122">
        <v>33306</v>
      </c>
      <c r="G23" s="96" t="s">
        <v>57</v>
      </c>
      <c r="H23" s="107"/>
      <c r="I23" s="98" t="s">
        <v>216</v>
      </c>
      <c r="J23" s="88">
        <f ca="1" t="shared" si="0"/>
        <v>32</v>
      </c>
      <c r="K23" s="91"/>
      <c r="L23">
        <v>32</v>
      </c>
      <c r="M23" s="91"/>
      <c r="N23" s="91"/>
      <c r="O23" s="91"/>
      <c r="P23" s="91"/>
      <c r="Q23" s="91"/>
      <c r="R23" s="91"/>
    </row>
    <row r="24" spans="1:12" s="89" customFormat="1" ht="19.5" customHeight="1">
      <c r="A24" s="94">
        <v>14</v>
      </c>
      <c r="B24" s="105" t="s">
        <v>29</v>
      </c>
      <c r="C24" s="96" t="s">
        <v>53</v>
      </c>
      <c r="D24" s="96"/>
      <c r="E24" s="96" t="s">
        <v>56</v>
      </c>
      <c r="F24" s="118">
        <v>22456</v>
      </c>
      <c r="G24" s="96" t="s">
        <v>57</v>
      </c>
      <c r="H24" s="99"/>
      <c r="I24" s="98" t="s">
        <v>208</v>
      </c>
      <c r="J24" s="88">
        <f ca="1" t="shared" si="0"/>
        <v>61</v>
      </c>
      <c r="L24">
        <v>38</v>
      </c>
    </row>
    <row r="25" spans="1:12" s="89" customFormat="1" ht="19.5" customHeight="1">
      <c r="A25" s="141">
        <v>15</v>
      </c>
      <c r="B25" s="95" t="s">
        <v>200</v>
      </c>
      <c r="C25" s="96" t="s">
        <v>58</v>
      </c>
      <c r="D25" s="106"/>
      <c r="E25" s="96" t="s">
        <v>59</v>
      </c>
      <c r="F25" s="118">
        <v>29694</v>
      </c>
      <c r="G25" s="96" t="s">
        <v>57</v>
      </c>
      <c r="H25" s="97"/>
      <c r="I25" s="98" t="s">
        <v>208</v>
      </c>
      <c r="J25" s="88">
        <f ca="1" t="shared" si="0"/>
        <v>41</v>
      </c>
      <c r="L25">
        <v>41</v>
      </c>
    </row>
    <row r="26" spans="1:12" s="89" customFormat="1" ht="19.5" customHeight="1">
      <c r="A26" s="94">
        <v>16</v>
      </c>
      <c r="B26" s="95" t="s">
        <v>88</v>
      </c>
      <c r="C26" s="96" t="s">
        <v>58</v>
      </c>
      <c r="D26" s="106"/>
      <c r="E26" s="96" t="s">
        <v>59</v>
      </c>
      <c r="F26" s="118">
        <v>31887</v>
      </c>
      <c r="G26" s="96" t="s">
        <v>57</v>
      </c>
      <c r="H26" s="97"/>
      <c r="I26" s="98" t="s">
        <v>208</v>
      </c>
      <c r="J26" s="88">
        <f ca="1" t="shared" si="0"/>
        <v>35</v>
      </c>
      <c r="L26">
        <v>42</v>
      </c>
    </row>
    <row r="27" spans="1:12" s="89" customFormat="1" ht="19.5" customHeight="1">
      <c r="A27" s="141">
        <v>17</v>
      </c>
      <c r="B27" s="95" t="s">
        <v>89</v>
      </c>
      <c r="C27" s="96" t="s">
        <v>58</v>
      </c>
      <c r="D27" s="106"/>
      <c r="E27" s="96" t="s">
        <v>59</v>
      </c>
      <c r="F27" s="118">
        <v>25870</v>
      </c>
      <c r="G27" s="96" t="s">
        <v>57</v>
      </c>
      <c r="H27" s="97"/>
      <c r="I27" s="98" t="s">
        <v>208</v>
      </c>
      <c r="J27" s="88">
        <f ca="1" t="shared" si="0"/>
        <v>52</v>
      </c>
      <c r="L27">
        <v>43</v>
      </c>
    </row>
    <row r="28" spans="1:12" s="89" customFormat="1" ht="19.5" customHeight="1">
      <c r="A28" s="94">
        <v>18</v>
      </c>
      <c r="B28" s="95" t="s">
        <v>90</v>
      </c>
      <c r="C28" s="96" t="s">
        <v>58</v>
      </c>
      <c r="D28" s="106"/>
      <c r="E28" s="96" t="s">
        <v>59</v>
      </c>
      <c r="F28" s="118">
        <v>28530</v>
      </c>
      <c r="G28" s="96" t="s">
        <v>57</v>
      </c>
      <c r="H28" s="97"/>
      <c r="I28" s="98" t="s">
        <v>208</v>
      </c>
      <c r="J28" s="88">
        <f ca="1" t="shared" si="0"/>
        <v>45</v>
      </c>
      <c r="L28">
        <v>44</v>
      </c>
    </row>
    <row r="29" spans="1:18" s="91" customFormat="1" ht="19.5" customHeight="1">
      <c r="A29" s="141">
        <v>19</v>
      </c>
      <c r="B29" s="95" t="s">
        <v>92</v>
      </c>
      <c r="C29" s="96" t="s">
        <v>58</v>
      </c>
      <c r="D29" s="96"/>
      <c r="E29" s="96" t="s">
        <v>59</v>
      </c>
      <c r="F29" s="118">
        <v>32392</v>
      </c>
      <c r="G29" s="96" t="s">
        <v>57</v>
      </c>
      <c r="H29" s="97"/>
      <c r="I29" s="98" t="s">
        <v>208</v>
      </c>
      <c r="J29" s="88">
        <f ca="1" t="shared" si="0"/>
        <v>34</v>
      </c>
      <c r="K29" s="89"/>
      <c r="L29">
        <v>46</v>
      </c>
      <c r="M29" s="89"/>
      <c r="N29" s="89"/>
      <c r="O29" s="89"/>
      <c r="P29" s="89"/>
      <c r="Q29" s="89"/>
      <c r="R29" s="89"/>
    </row>
    <row r="30" spans="1:12" s="89" customFormat="1" ht="19.5" customHeight="1">
      <c r="A30" s="94">
        <v>20</v>
      </c>
      <c r="B30" s="95" t="s">
        <v>278</v>
      </c>
      <c r="C30" s="96" t="s">
        <v>58</v>
      </c>
      <c r="D30" s="96"/>
      <c r="E30" s="96" t="s">
        <v>59</v>
      </c>
      <c r="F30" s="118">
        <v>32865</v>
      </c>
      <c r="G30" s="96" t="s">
        <v>57</v>
      </c>
      <c r="H30" s="97"/>
      <c r="I30" s="98" t="s">
        <v>208</v>
      </c>
      <c r="J30" s="88">
        <f ca="1" t="shared" si="0"/>
        <v>33</v>
      </c>
      <c r="L30">
        <v>47</v>
      </c>
    </row>
    <row r="31" spans="1:12" s="89" customFormat="1" ht="19.5" customHeight="1">
      <c r="A31" s="141">
        <v>21</v>
      </c>
      <c r="B31" s="95" t="s">
        <v>93</v>
      </c>
      <c r="C31" s="96" t="s">
        <v>58</v>
      </c>
      <c r="D31" s="96"/>
      <c r="E31" s="96" t="s">
        <v>59</v>
      </c>
      <c r="F31" s="118">
        <v>31684</v>
      </c>
      <c r="G31" s="96" t="s">
        <v>57</v>
      </c>
      <c r="H31" s="97"/>
      <c r="I31" s="98" t="s">
        <v>208</v>
      </c>
      <c r="J31" s="88">
        <f ca="1" t="shared" si="0"/>
        <v>36</v>
      </c>
      <c r="L31">
        <v>48</v>
      </c>
    </row>
    <row r="32" spans="1:18" s="91" customFormat="1" ht="19.5" customHeight="1">
      <c r="A32" s="94">
        <v>22</v>
      </c>
      <c r="B32" s="95" t="s">
        <v>94</v>
      </c>
      <c r="C32" s="96" t="s">
        <v>58</v>
      </c>
      <c r="D32" s="106"/>
      <c r="E32" s="96" t="s">
        <v>61</v>
      </c>
      <c r="F32" s="118">
        <v>30641</v>
      </c>
      <c r="G32" s="96" t="s">
        <v>57</v>
      </c>
      <c r="H32" s="97"/>
      <c r="I32" s="98" t="s">
        <v>208</v>
      </c>
      <c r="J32" s="88">
        <f ca="1" t="shared" si="0"/>
        <v>39</v>
      </c>
      <c r="K32" s="89"/>
      <c r="L32">
        <v>49</v>
      </c>
      <c r="M32" s="89"/>
      <c r="N32" s="89"/>
      <c r="O32" s="89"/>
      <c r="P32" s="89"/>
      <c r="Q32" s="89"/>
      <c r="R32" s="89"/>
    </row>
    <row r="33" spans="1:12" s="89" customFormat="1" ht="19.5" customHeight="1">
      <c r="A33" s="141">
        <v>23</v>
      </c>
      <c r="B33" s="95" t="s">
        <v>95</v>
      </c>
      <c r="C33" s="96" t="s">
        <v>58</v>
      </c>
      <c r="D33" s="106"/>
      <c r="E33" s="106" t="s">
        <v>59</v>
      </c>
      <c r="F33" s="118">
        <v>30749</v>
      </c>
      <c r="G33" s="96" t="s">
        <v>57</v>
      </c>
      <c r="H33" s="97"/>
      <c r="I33" s="98" t="s">
        <v>208</v>
      </c>
      <c r="J33" s="88">
        <f ca="1" t="shared" si="0"/>
        <v>39</v>
      </c>
      <c r="L33">
        <v>50</v>
      </c>
    </row>
    <row r="34" spans="1:18" s="89" customFormat="1" ht="19.5" customHeight="1">
      <c r="A34" s="94">
        <v>24</v>
      </c>
      <c r="B34" s="105" t="s">
        <v>96</v>
      </c>
      <c r="C34" s="106" t="s">
        <v>58</v>
      </c>
      <c r="D34" s="106"/>
      <c r="E34" s="106" t="s">
        <v>61</v>
      </c>
      <c r="F34" s="118">
        <v>33314</v>
      </c>
      <c r="G34" s="106" t="s">
        <v>57</v>
      </c>
      <c r="H34" s="107"/>
      <c r="I34" s="98" t="s">
        <v>208</v>
      </c>
      <c r="J34" s="88">
        <f ca="1" t="shared" si="0"/>
        <v>32</v>
      </c>
      <c r="K34" s="91"/>
      <c r="L34">
        <v>51</v>
      </c>
      <c r="M34" s="91"/>
      <c r="N34" s="91"/>
      <c r="O34" s="91"/>
      <c r="P34" s="91"/>
      <c r="Q34" s="91"/>
      <c r="R34" s="91"/>
    </row>
    <row r="35" spans="1:12" s="89" customFormat="1" ht="19.5" customHeight="1">
      <c r="A35" s="141">
        <v>25</v>
      </c>
      <c r="B35" s="95" t="s">
        <v>97</v>
      </c>
      <c r="C35" s="106" t="s">
        <v>58</v>
      </c>
      <c r="D35" s="96"/>
      <c r="E35" s="96" t="s">
        <v>59</v>
      </c>
      <c r="F35" s="118">
        <v>26493</v>
      </c>
      <c r="G35" s="96" t="s">
        <v>57</v>
      </c>
      <c r="H35" s="99"/>
      <c r="I35" s="98" t="s">
        <v>208</v>
      </c>
      <c r="J35" s="88">
        <f ca="1" t="shared" si="0"/>
        <v>50</v>
      </c>
      <c r="L35">
        <v>52</v>
      </c>
    </row>
    <row r="36" spans="1:12" s="89" customFormat="1" ht="19.5" customHeight="1">
      <c r="A36" s="94">
        <v>26</v>
      </c>
      <c r="B36" s="95" t="s">
        <v>128</v>
      </c>
      <c r="C36" s="96" t="s">
        <v>58</v>
      </c>
      <c r="D36" s="96"/>
      <c r="E36" s="96" t="s">
        <v>66</v>
      </c>
      <c r="F36" s="118">
        <v>27835</v>
      </c>
      <c r="G36" s="96" t="s">
        <v>57</v>
      </c>
      <c r="H36" s="99"/>
      <c r="I36" s="98" t="s">
        <v>208</v>
      </c>
      <c r="J36" s="88">
        <f ca="1" t="shared" si="0"/>
        <v>47</v>
      </c>
      <c r="L36">
        <v>53</v>
      </c>
    </row>
    <row r="37" spans="1:18" s="89" customFormat="1" ht="19.5" customHeight="1">
      <c r="A37" s="141">
        <v>27</v>
      </c>
      <c r="B37" s="155" t="s">
        <v>218</v>
      </c>
      <c r="C37" s="153" t="s">
        <v>58</v>
      </c>
      <c r="D37" s="153"/>
      <c r="E37" s="153" t="s">
        <v>59</v>
      </c>
      <c r="F37" s="148">
        <v>32266</v>
      </c>
      <c r="G37" s="153" t="s">
        <v>57</v>
      </c>
      <c r="H37" s="157"/>
      <c r="I37" s="152" t="s">
        <v>216</v>
      </c>
      <c r="J37" s="88">
        <f ca="1" t="shared" si="0"/>
        <v>34</v>
      </c>
      <c r="K37" s="91"/>
      <c r="L37">
        <v>54</v>
      </c>
      <c r="M37" s="91"/>
      <c r="N37" s="91"/>
      <c r="O37" s="91"/>
      <c r="P37" s="91"/>
      <c r="Q37" s="91"/>
      <c r="R37" s="91"/>
    </row>
    <row r="38" spans="1:12" s="89" customFormat="1" ht="19.5" customHeight="1">
      <c r="A38" s="94">
        <v>28</v>
      </c>
      <c r="B38" s="105" t="s">
        <v>219</v>
      </c>
      <c r="C38" s="106" t="s">
        <v>58</v>
      </c>
      <c r="D38" s="106"/>
      <c r="E38" s="106" t="s">
        <v>61</v>
      </c>
      <c r="F38" s="118">
        <v>34380</v>
      </c>
      <c r="G38" s="106" t="s">
        <v>57</v>
      </c>
      <c r="H38" s="107"/>
      <c r="I38" s="98" t="s">
        <v>216</v>
      </c>
      <c r="J38" s="88">
        <f ca="1" t="shared" si="0"/>
        <v>29</v>
      </c>
      <c r="L38">
        <v>55</v>
      </c>
    </row>
    <row r="39" spans="1:12" s="89" customFormat="1" ht="19.5" customHeight="1">
      <c r="A39" s="141">
        <v>29</v>
      </c>
      <c r="B39" s="95" t="s">
        <v>132</v>
      </c>
      <c r="C39" s="96" t="s">
        <v>58</v>
      </c>
      <c r="D39" s="96"/>
      <c r="E39" s="96" t="s">
        <v>61</v>
      </c>
      <c r="F39" s="118">
        <v>30366</v>
      </c>
      <c r="G39" s="96" t="s">
        <v>57</v>
      </c>
      <c r="H39" s="99"/>
      <c r="I39" s="98" t="s">
        <v>208</v>
      </c>
      <c r="J39" s="88">
        <f ca="1" t="shared" si="0"/>
        <v>40</v>
      </c>
      <c r="L39">
        <v>56</v>
      </c>
    </row>
    <row r="40" spans="1:12" s="89" customFormat="1" ht="19.5" customHeight="1">
      <c r="A40" s="94">
        <v>30</v>
      </c>
      <c r="B40" s="95" t="s">
        <v>35</v>
      </c>
      <c r="C40" s="96" t="s">
        <v>53</v>
      </c>
      <c r="D40" s="96"/>
      <c r="E40" s="96" t="s">
        <v>56</v>
      </c>
      <c r="F40" s="121">
        <v>23433</v>
      </c>
      <c r="G40" s="96" t="s">
        <v>57</v>
      </c>
      <c r="H40" s="99"/>
      <c r="I40" s="98" t="s">
        <v>208</v>
      </c>
      <c r="J40" s="88">
        <f ca="1" t="shared" si="0"/>
        <v>59</v>
      </c>
      <c r="L40">
        <v>57</v>
      </c>
    </row>
    <row r="41" spans="1:12" s="89" customFormat="1" ht="19.5" customHeight="1">
      <c r="A41" s="141">
        <v>31</v>
      </c>
      <c r="B41" s="94" t="s">
        <v>7</v>
      </c>
      <c r="C41" s="96" t="s">
        <v>58</v>
      </c>
      <c r="D41" s="96"/>
      <c r="E41" s="106" t="s">
        <v>59</v>
      </c>
      <c r="F41" s="118">
        <v>29787</v>
      </c>
      <c r="G41" s="96" t="s">
        <v>55</v>
      </c>
      <c r="H41" s="97"/>
      <c r="I41" s="98" t="s">
        <v>208</v>
      </c>
      <c r="J41" s="88">
        <f ca="1" t="shared" si="0"/>
        <v>41</v>
      </c>
      <c r="L41">
        <v>61</v>
      </c>
    </row>
    <row r="42" spans="1:18" s="91" customFormat="1" ht="19.5" customHeight="1">
      <c r="A42" s="94">
        <v>32</v>
      </c>
      <c r="B42" s="94" t="s">
        <v>99</v>
      </c>
      <c r="C42" s="96" t="s">
        <v>58</v>
      </c>
      <c r="D42" s="96"/>
      <c r="E42" s="96" t="s">
        <v>59</v>
      </c>
      <c r="F42" s="118">
        <v>29586</v>
      </c>
      <c r="G42" s="96" t="s">
        <v>57</v>
      </c>
      <c r="H42" s="97"/>
      <c r="I42" s="98" t="s">
        <v>208</v>
      </c>
      <c r="J42" s="88">
        <f ca="1" t="shared" si="0"/>
        <v>42</v>
      </c>
      <c r="K42" s="89"/>
      <c r="L42">
        <v>62</v>
      </c>
      <c r="M42" s="89"/>
      <c r="N42" s="89"/>
      <c r="O42" s="89"/>
      <c r="P42" s="89"/>
      <c r="Q42" s="89"/>
      <c r="R42" s="89"/>
    </row>
    <row r="43" spans="1:12" s="89" customFormat="1" ht="19.5" customHeight="1">
      <c r="A43" s="141">
        <v>33</v>
      </c>
      <c r="B43" s="144" t="s">
        <v>100</v>
      </c>
      <c r="C43" s="147" t="s">
        <v>58</v>
      </c>
      <c r="D43" s="147"/>
      <c r="E43" s="147" t="s">
        <v>59</v>
      </c>
      <c r="F43" s="148">
        <v>32240</v>
      </c>
      <c r="G43" s="147" t="s">
        <v>57</v>
      </c>
      <c r="H43" s="150"/>
      <c r="I43" s="152" t="s">
        <v>208</v>
      </c>
      <c r="J43" s="88">
        <f aca="true" ca="1" t="shared" si="1" ref="J43:J64">ROUND((TODAY()-F43)/365,0)</f>
        <v>34</v>
      </c>
      <c r="L43">
        <v>63</v>
      </c>
    </row>
    <row r="44" spans="1:12" s="89" customFormat="1" ht="19.5" customHeight="1">
      <c r="A44" s="94">
        <v>34</v>
      </c>
      <c r="B44" s="94" t="s">
        <v>102</v>
      </c>
      <c r="C44" s="96" t="s">
        <v>58</v>
      </c>
      <c r="D44" s="96"/>
      <c r="E44" s="96" t="s">
        <v>59</v>
      </c>
      <c r="F44" s="118">
        <v>22810</v>
      </c>
      <c r="G44" s="96" t="s">
        <v>55</v>
      </c>
      <c r="H44" s="97"/>
      <c r="I44" s="98" t="s">
        <v>208</v>
      </c>
      <c r="J44" s="88">
        <f ca="1" t="shared" si="1"/>
        <v>60</v>
      </c>
      <c r="L44">
        <v>69</v>
      </c>
    </row>
    <row r="45" spans="1:12" s="89" customFormat="1" ht="19.5" customHeight="1">
      <c r="A45" s="141">
        <v>35</v>
      </c>
      <c r="B45" s="94" t="s">
        <v>103</v>
      </c>
      <c r="C45" s="96" t="s">
        <v>58</v>
      </c>
      <c r="D45" s="96"/>
      <c r="E45" s="96" t="s">
        <v>59</v>
      </c>
      <c r="F45" s="118">
        <v>29107</v>
      </c>
      <c r="G45" s="96" t="s">
        <v>57</v>
      </c>
      <c r="H45" s="97"/>
      <c r="I45" s="98" t="s">
        <v>208</v>
      </c>
      <c r="J45" s="88">
        <f ca="1" t="shared" si="1"/>
        <v>43</v>
      </c>
      <c r="L45">
        <v>70</v>
      </c>
    </row>
    <row r="46" spans="1:12" s="89" customFormat="1" ht="19.5" customHeight="1">
      <c r="A46" s="94">
        <v>36</v>
      </c>
      <c r="B46" s="94" t="s">
        <v>104</v>
      </c>
      <c r="C46" s="96" t="s">
        <v>58</v>
      </c>
      <c r="D46" s="96"/>
      <c r="E46" s="96" t="s">
        <v>59</v>
      </c>
      <c r="F46" s="118">
        <v>32190</v>
      </c>
      <c r="G46" s="96" t="s">
        <v>57</v>
      </c>
      <c r="H46" s="97"/>
      <c r="I46" s="98" t="s">
        <v>208</v>
      </c>
      <c r="J46" s="88">
        <f ca="1" t="shared" si="1"/>
        <v>35</v>
      </c>
      <c r="L46">
        <v>71</v>
      </c>
    </row>
    <row r="47" spans="1:12" s="89" customFormat="1" ht="19.5" customHeight="1">
      <c r="A47" s="141">
        <v>37</v>
      </c>
      <c r="B47" s="94" t="s">
        <v>207</v>
      </c>
      <c r="C47" s="96" t="s">
        <v>58</v>
      </c>
      <c r="D47" s="106"/>
      <c r="E47" s="96" t="s">
        <v>59</v>
      </c>
      <c r="F47" s="118">
        <v>27763</v>
      </c>
      <c r="G47" s="96" t="s">
        <v>57</v>
      </c>
      <c r="H47" s="97"/>
      <c r="I47" s="98" t="s">
        <v>208</v>
      </c>
      <c r="J47" s="88">
        <f ca="1" t="shared" si="1"/>
        <v>47</v>
      </c>
      <c r="L47">
        <v>72</v>
      </c>
    </row>
    <row r="48" spans="1:12" s="89" customFormat="1" ht="19.5" customHeight="1">
      <c r="A48" s="94">
        <v>38</v>
      </c>
      <c r="B48" s="94" t="s">
        <v>214</v>
      </c>
      <c r="C48" s="96" t="s">
        <v>58</v>
      </c>
      <c r="D48" s="106"/>
      <c r="E48" s="96" t="s">
        <v>59</v>
      </c>
      <c r="F48" s="118">
        <v>32945</v>
      </c>
      <c r="G48" s="96" t="s">
        <v>57</v>
      </c>
      <c r="H48" s="97"/>
      <c r="I48" s="98" t="s">
        <v>216</v>
      </c>
      <c r="J48" s="88">
        <f ca="1" t="shared" si="1"/>
        <v>33</v>
      </c>
      <c r="L48">
        <v>73</v>
      </c>
    </row>
    <row r="49" spans="1:12" s="89" customFormat="1" ht="19.5" customHeight="1">
      <c r="A49" s="141">
        <v>39</v>
      </c>
      <c r="B49" s="94" t="s">
        <v>229</v>
      </c>
      <c r="C49" s="96" t="s">
        <v>58</v>
      </c>
      <c r="D49" s="106"/>
      <c r="E49" s="96" t="s">
        <v>61</v>
      </c>
      <c r="F49" s="118">
        <v>34340</v>
      </c>
      <c r="G49" s="96" t="s">
        <v>55</v>
      </c>
      <c r="H49" s="107"/>
      <c r="I49" s="98" t="s">
        <v>216</v>
      </c>
      <c r="J49" s="88">
        <f ca="1" t="shared" si="1"/>
        <v>29</v>
      </c>
      <c r="L49">
        <v>74</v>
      </c>
    </row>
    <row r="50" spans="1:12" s="89" customFormat="1" ht="19.5" customHeight="1">
      <c r="A50" s="94">
        <v>40</v>
      </c>
      <c r="B50" s="94" t="s">
        <v>267</v>
      </c>
      <c r="C50" s="96" t="s">
        <v>58</v>
      </c>
      <c r="D50" s="106"/>
      <c r="E50" s="96" t="s">
        <v>61</v>
      </c>
      <c r="F50" s="118">
        <v>35132</v>
      </c>
      <c r="G50" s="96" t="s">
        <v>57</v>
      </c>
      <c r="H50" s="107"/>
      <c r="I50" s="98" t="s">
        <v>216</v>
      </c>
      <c r="J50" s="88">
        <f ca="1" t="shared" si="1"/>
        <v>27</v>
      </c>
      <c r="L50">
        <v>75</v>
      </c>
    </row>
    <row r="51" spans="1:12" s="89" customFormat="1" ht="19.5" customHeight="1">
      <c r="A51" s="141">
        <v>41</v>
      </c>
      <c r="B51" s="94" t="s">
        <v>108</v>
      </c>
      <c r="C51" s="96" t="s">
        <v>58</v>
      </c>
      <c r="D51" s="96"/>
      <c r="E51" s="96" t="s">
        <v>59</v>
      </c>
      <c r="F51" s="118">
        <v>29819</v>
      </c>
      <c r="G51" s="96" t="s">
        <v>55</v>
      </c>
      <c r="H51" s="97"/>
      <c r="I51" s="98" t="s">
        <v>208</v>
      </c>
      <c r="J51" s="88">
        <f ca="1" t="shared" si="1"/>
        <v>41</v>
      </c>
      <c r="L51">
        <v>80</v>
      </c>
    </row>
    <row r="52" spans="1:12" s="89" customFormat="1" ht="19.5" customHeight="1">
      <c r="A52" s="94">
        <v>42</v>
      </c>
      <c r="B52" s="94" t="s">
        <v>109</v>
      </c>
      <c r="C52" s="96" t="s">
        <v>58</v>
      </c>
      <c r="D52" s="96"/>
      <c r="E52" s="96" t="s">
        <v>59</v>
      </c>
      <c r="F52" s="118">
        <v>28537</v>
      </c>
      <c r="G52" s="96" t="s">
        <v>57</v>
      </c>
      <c r="H52" s="97"/>
      <c r="I52" s="98" t="s">
        <v>208</v>
      </c>
      <c r="J52" s="88">
        <f ca="1" t="shared" si="1"/>
        <v>45</v>
      </c>
      <c r="L52">
        <v>81</v>
      </c>
    </row>
    <row r="53" spans="1:12" s="89" customFormat="1" ht="19.5" customHeight="1">
      <c r="A53" s="141">
        <v>43</v>
      </c>
      <c r="B53" s="94" t="s">
        <v>110</v>
      </c>
      <c r="C53" s="96" t="s">
        <v>58</v>
      </c>
      <c r="D53" s="96"/>
      <c r="E53" s="96" t="s">
        <v>59</v>
      </c>
      <c r="F53" s="118">
        <v>25594</v>
      </c>
      <c r="G53" s="96" t="s">
        <v>55</v>
      </c>
      <c r="H53" s="97"/>
      <c r="I53" s="98" t="s">
        <v>208</v>
      </c>
      <c r="J53" s="88">
        <f ca="1" t="shared" si="1"/>
        <v>53</v>
      </c>
      <c r="L53">
        <v>82</v>
      </c>
    </row>
    <row r="54" spans="1:12" s="89" customFormat="1" ht="19.5" customHeight="1">
      <c r="A54" s="94">
        <v>44</v>
      </c>
      <c r="B54" s="95" t="s">
        <v>111</v>
      </c>
      <c r="C54" s="96" t="s">
        <v>58</v>
      </c>
      <c r="D54" s="96"/>
      <c r="E54" s="96" t="s">
        <v>56</v>
      </c>
      <c r="F54" s="118">
        <v>29259</v>
      </c>
      <c r="G54" s="96" t="s">
        <v>57</v>
      </c>
      <c r="H54" s="97"/>
      <c r="I54" s="98" t="s">
        <v>208</v>
      </c>
      <c r="J54" s="88">
        <f ca="1" t="shared" si="1"/>
        <v>43</v>
      </c>
      <c r="L54">
        <v>83</v>
      </c>
    </row>
    <row r="55" spans="1:12" s="89" customFormat="1" ht="19.5" customHeight="1">
      <c r="A55" s="141">
        <v>45</v>
      </c>
      <c r="B55" s="144" t="s">
        <v>112</v>
      </c>
      <c r="C55" s="147" t="s">
        <v>58</v>
      </c>
      <c r="D55" s="147"/>
      <c r="E55" s="147" t="s">
        <v>56</v>
      </c>
      <c r="F55" s="156">
        <v>30560</v>
      </c>
      <c r="G55" s="147" t="s">
        <v>57</v>
      </c>
      <c r="H55" s="150"/>
      <c r="I55" s="152" t="s">
        <v>208</v>
      </c>
      <c r="J55" s="88">
        <f ca="1" t="shared" si="1"/>
        <v>39</v>
      </c>
      <c r="L55">
        <v>84</v>
      </c>
    </row>
    <row r="56" spans="1:12" s="89" customFormat="1" ht="19.5" customHeight="1">
      <c r="A56" s="94">
        <v>46</v>
      </c>
      <c r="B56" s="95" t="s">
        <v>114</v>
      </c>
      <c r="C56" s="96" t="s">
        <v>58</v>
      </c>
      <c r="D56" s="96"/>
      <c r="E56" s="96" t="s">
        <v>59</v>
      </c>
      <c r="F56" s="118">
        <v>28326</v>
      </c>
      <c r="G56" s="96" t="s">
        <v>55</v>
      </c>
      <c r="H56" s="99"/>
      <c r="I56" s="98" t="s">
        <v>208</v>
      </c>
      <c r="J56" s="88">
        <f ca="1" t="shared" si="1"/>
        <v>45</v>
      </c>
      <c r="L56">
        <v>86</v>
      </c>
    </row>
    <row r="57" spans="1:12" s="89" customFormat="1" ht="19.5" customHeight="1">
      <c r="A57" s="141">
        <v>47</v>
      </c>
      <c r="B57" s="95" t="s">
        <v>136</v>
      </c>
      <c r="C57" s="96" t="s">
        <v>58</v>
      </c>
      <c r="D57" s="96"/>
      <c r="E57" s="96" t="s">
        <v>59</v>
      </c>
      <c r="F57" s="124">
        <v>31749</v>
      </c>
      <c r="G57" s="96" t="s">
        <v>57</v>
      </c>
      <c r="H57" s="99"/>
      <c r="I57" s="98" t="s">
        <v>208</v>
      </c>
      <c r="J57" s="88">
        <f ca="1" t="shared" si="1"/>
        <v>36</v>
      </c>
      <c r="L57">
        <v>87</v>
      </c>
    </row>
    <row r="58" spans="1:12" s="89" customFormat="1" ht="19.5" customHeight="1">
      <c r="A58" s="94">
        <v>48</v>
      </c>
      <c r="B58" s="94" t="s">
        <v>142</v>
      </c>
      <c r="C58" s="96" t="s">
        <v>58</v>
      </c>
      <c r="D58" s="96"/>
      <c r="E58" s="96" t="s">
        <v>59</v>
      </c>
      <c r="F58" s="118">
        <v>27325</v>
      </c>
      <c r="G58" s="96" t="s">
        <v>55</v>
      </c>
      <c r="H58" s="99"/>
      <c r="I58" s="98" t="s">
        <v>208</v>
      </c>
      <c r="J58" s="88">
        <f ca="1" t="shared" si="1"/>
        <v>48</v>
      </c>
      <c r="L58">
        <v>88</v>
      </c>
    </row>
    <row r="59" spans="1:12" s="89" customFormat="1" ht="19.5" customHeight="1">
      <c r="A59" s="141">
        <v>49</v>
      </c>
      <c r="B59" s="100" t="s">
        <v>220</v>
      </c>
      <c r="C59" s="106" t="s">
        <v>58</v>
      </c>
      <c r="D59" s="106"/>
      <c r="E59" s="106" t="s">
        <v>61</v>
      </c>
      <c r="F59" s="118">
        <v>34447</v>
      </c>
      <c r="G59" s="106" t="s">
        <v>57</v>
      </c>
      <c r="H59" s="107"/>
      <c r="I59" s="98" t="s">
        <v>216</v>
      </c>
      <c r="J59" s="88">
        <f ca="1" t="shared" si="1"/>
        <v>28</v>
      </c>
      <c r="L59">
        <v>89</v>
      </c>
    </row>
    <row r="60" spans="1:12" s="89" customFormat="1" ht="19.5" customHeight="1">
      <c r="A60" s="94">
        <v>50</v>
      </c>
      <c r="B60" s="95" t="s">
        <v>135</v>
      </c>
      <c r="C60" s="96" t="s">
        <v>58</v>
      </c>
      <c r="D60" s="96"/>
      <c r="E60" s="96" t="s">
        <v>59</v>
      </c>
      <c r="F60" s="118">
        <v>27725</v>
      </c>
      <c r="G60" s="96" t="s">
        <v>57</v>
      </c>
      <c r="H60" s="99"/>
      <c r="I60" s="98" t="s">
        <v>208</v>
      </c>
      <c r="J60" s="88">
        <f ca="1" t="shared" si="1"/>
        <v>47</v>
      </c>
      <c r="L60">
        <v>90</v>
      </c>
    </row>
    <row r="61" spans="1:12" s="89" customFormat="1" ht="19.5" customHeight="1">
      <c r="A61" s="141">
        <v>51</v>
      </c>
      <c r="B61" s="108" t="s">
        <v>256</v>
      </c>
      <c r="C61" s="109" t="s">
        <v>58</v>
      </c>
      <c r="D61" s="96"/>
      <c r="E61" s="96" t="s">
        <v>66</v>
      </c>
      <c r="F61" s="110">
        <v>33239</v>
      </c>
      <c r="G61" s="96" t="s">
        <v>55</v>
      </c>
      <c r="H61" s="107"/>
      <c r="I61" s="98" t="s">
        <v>216</v>
      </c>
      <c r="J61" s="88">
        <f ca="1" t="shared" si="1"/>
        <v>32</v>
      </c>
      <c r="L61">
        <v>91</v>
      </c>
    </row>
    <row r="62" spans="1:12" s="89" customFormat="1" ht="19.5" customHeight="1">
      <c r="A62" s="94">
        <v>52</v>
      </c>
      <c r="B62" s="94" t="s">
        <v>39</v>
      </c>
      <c r="C62" s="109" t="s">
        <v>58</v>
      </c>
      <c r="D62" s="96"/>
      <c r="E62" s="96" t="s">
        <v>59</v>
      </c>
      <c r="F62" s="118">
        <v>31971</v>
      </c>
      <c r="G62" s="96" t="s">
        <v>55</v>
      </c>
      <c r="H62" s="99"/>
      <c r="I62" s="98" t="s">
        <v>208</v>
      </c>
      <c r="J62" s="88">
        <f ca="1" t="shared" si="1"/>
        <v>35</v>
      </c>
      <c r="L62">
        <v>92</v>
      </c>
    </row>
    <row r="63" spans="1:12" s="89" customFormat="1" ht="19.5" customHeight="1">
      <c r="A63" s="141">
        <v>53</v>
      </c>
      <c r="B63" s="105" t="s">
        <v>279</v>
      </c>
      <c r="C63" s="96" t="s">
        <v>58</v>
      </c>
      <c r="D63" s="96"/>
      <c r="E63" s="96" t="s">
        <v>59</v>
      </c>
      <c r="F63" s="128" t="s">
        <v>283</v>
      </c>
      <c r="G63" s="96" t="s">
        <v>57</v>
      </c>
      <c r="H63" s="97"/>
      <c r="I63" s="98" t="s">
        <v>208</v>
      </c>
      <c r="J63" s="88">
        <f ca="1" t="shared" si="1"/>
        <v>55</v>
      </c>
      <c r="L63">
        <v>97</v>
      </c>
    </row>
    <row r="64" spans="1:12" s="89" customFormat="1" ht="19.5" customHeight="1">
      <c r="A64" s="94">
        <v>54</v>
      </c>
      <c r="B64" s="94" t="s">
        <v>204</v>
      </c>
      <c r="C64" s="96" t="s">
        <v>58</v>
      </c>
      <c r="D64" s="96"/>
      <c r="E64" s="96" t="s">
        <v>59</v>
      </c>
      <c r="F64" s="118">
        <v>33617</v>
      </c>
      <c r="G64" s="96" t="s">
        <v>55</v>
      </c>
      <c r="H64" s="97"/>
      <c r="I64" s="98" t="s">
        <v>216</v>
      </c>
      <c r="J64" s="88">
        <f ca="1" t="shared" si="1"/>
        <v>31</v>
      </c>
      <c r="L64">
        <v>99</v>
      </c>
    </row>
    <row r="65" spans="1:10" s="18" customFormat="1" ht="21" customHeight="1">
      <c r="A65" s="24"/>
      <c r="B65" s="25"/>
      <c r="C65" s="26"/>
      <c r="D65" s="27"/>
      <c r="E65" s="26"/>
      <c r="F65" s="28"/>
      <c r="G65" s="29"/>
      <c r="H65" s="30"/>
      <c r="I65" s="72"/>
      <c r="J65" s="71"/>
    </row>
    <row r="66" spans="1:10" s="18" customFormat="1" ht="15">
      <c r="A66" s="31"/>
      <c r="B66" s="167" t="s">
        <v>246</v>
      </c>
      <c r="C66" s="168"/>
      <c r="D66" s="167" t="s">
        <v>245</v>
      </c>
      <c r="E66" s="167"/>
      <c r="F66" s="32"/>
      <c r="G66" s="51" t="s">
        <v>48</v>
      </c>
      <c r="H66" s="51"/>
      <c r="I66" s="73"/>
      <c r="J66" s="71"/>
    </row>
    <row r="67" spans="1:15" s="18" customFormat="1" ht="15">
      <c r="A67" s="31"/>
      <c r="B67" s="33" t="s">
        <v>54</v>
      </c>
      <c r="C67" s="34">
        <f>COUNTIF($E$11:$E$64,"PGS.TS")</f>
        <v>0</v>
      </c>
      <c r="D67" s="33" t="s">
        <v>54</v>
      </c>
      <c r="E67" s="34">
        <f>COUNTIF($E$11:$E$64,"PGS.TS")</f>
        <v>0</v>
      </c>
      <c r="F67" s="32"/>
      <c r="G67" s="33" t="s">
        <v>53</v>
      </c>
      <c r="H67" s="34">
        <f>COUNTIF($C$11:$C$64,"GVC")</f>
        <v>2</v>
      </c>
      <c r="I67" s="73">
        <f>COUNTIF($C$11:$C$64,"GVC")</f>
        <v>2</v>
      </c>
      <c r="J67" s="74"/>
      <c r="K67" s="35"/>
      <c r="L67" s="36"/>
      <c r="M67" s="36"/>
      <c r="N67" s="36"/>
      <c r="O67" s="36"/>
    </row>
    <row r="68" spans="1:15" s="18" customFormat="1" ht="15">
      <c r="A68" s="31"/>
      <c r="B68" s="33" t="s">
        <v>56</v>
      </c>
      <c r="C68" s="34">
        <f>COUNTIF($E$11:$E$64,"TS")</f>
        <v>4</v>
      </c>
      <c r="D68" s="33" t="s">
        <v>56</v>
      </c>
      <c r="E68" s="34">
        <f>COUNTIF($E$11:$E$64,"TS")</f>
        <v>4</v>
      </c>
      <c r="F68" s="32"/>
      <c r="G68" s="33" t="s">
        <v>58</v>
      </c>
      <c r="H68" s="34">
        <f>COUNTIF($C$11:$C$64,"GV")</f>
        <v>52</v>
      </c>
      <c r="I68" s="73">
        <f>COUNTIF($C$11:$C$64,"GV")</f>
        <v>52</v>
      </c>
      <c r="J68" s="74"/>
      <c r="K68" s="35"/>
      <c r="L68" s="36"/>
      <c r="M68" s="36"/>
      <c r="N68" s="36"/>
      <c r="O68" s="36"/>
    </row>
    <row r="69" spans="1:15" s="18" customFormat="1" ht="15">
      <c r="A69" s="31"/>
      <c r="B69" s="33" t="s">
        <v>86</v>
      </c>
      <c r="C69" s="34">
        <f>COUNTIF($E$11:$E$64,"NCS")</f>
        <v>1</v>
      </c>
      <c r="D69" s="33" t="s">
        <v>86</v>
      </c>
      <c r="E69" s="34">
        <f>COUNTIF($E$11:$E$64,"NCS")</f>
        <v>1</v>
      </c>
      <c r="F69" s="32"/>
      <c r="G69" s="33" t="s">
        <v>170</v>
      </c>
      <c r="H69" s="34">
        <f>COUNTIF($C$11:$C$64,"GVMN")</f>
        <v>0</v>
      </c>
      <c r="I69" s="73">
        <f>COUNTIF($C$11:$C$66,"GVMN")</f>
        <v>0</v>
      </c>
      <c r="J69" s="74"/>
      <c r="K69" s="35"/>
      <c r="L69" s="36"/>
      <c r="M69" s="36"/>
      <c r="N69" s="36"/>
      <c r="O69" s="36"/>
    </row>
    <row r="70" spans="1:15" s="18" customFormat="1" ht="15">
      <c r="A70" s="31"/>
      <c r="B70" s="33" t="s">
        <v>59</v>
      </c>
      <c r="C70" s="34">
        <f>COUNTIF($A$11:$H$64,"THS")</f>
        <v>36</v>
      </c>
      <c r="D70" s="33" t="s">
        <v>59</v>
      </c>
      <c r="E70" s="34">
        <f>COUNTIF($A$11:$H$64,"THS")</f>
        <v>36</v>
      </c>
      <c r="F70" s="32"/>
      <c r="G70" s="37" t="s">
        <v>196</v>
      </c>
      <c r="H70" s="37">
        <f>SUM(H67:H69)</f>
        <v>54</v>
      </c>
      <c r="I70" s="38">
        <f>SUM(I67:I69)</f>
        <v>54</v>
      </c>
      <c r="J70" s="74"/>
      <c r="K70" s="35"/>
      <c r="L70" s="36"/>
      <c r="M70" s="36"/>
      <c r="N70" s="36"/>
      <c r="O70" s="36"/>
    </row>
    <row r="71" spans="1:15" s="18" customFormat="1" ht="15">
      <c r="A71" s="31"/>
      <c r="B71" s="33" t="s">
        <v>66</v>
      </c>
      <c r="C71" s="34">
        <f>COUNTIF($E$11:$E$64,"CH")</f>
        <v>2</v>
      </c>
      <c r="D71" s="33" t="s">
        <v>66</v>
      </c>
      <c r="E71" s="34">
        <f>COUNTIF($E$11:$E$64,"CH")</f>
        <v>2</v>
      </c>
      <c r="F71" s="32"/>
      <c r="H71" s="35"/>
      <c r="I71" s="75"/>
      <c r="J71" s="74"/>
      <c r="K71" s="35"/>
      <c r="L71" s="36"/>
      <c r="M71" s="36"/>
      <c r="N71" s="36"/>
      <c r="O71" s="36"/>
    </row>
    <row r="72" spans="1:15" s="18" customFormat="1" ht="15">
      <c r="A72" s="31"/>
      <c r="B72" s="33" t="s">
        <v>61</v>
      </c>
      <c r="C72" s="34">
        <f>COUNTIF($E$11:$E$64,"CN")</f>
        <v>11</v>
      </c>
      <c r="D72" s="33" t="s">
        <v>61</v>
      </c>
      <c r="E72" s="34">
        <f>COUNTIF($E$11:$E$64,"CN")</f>
        <v>11</v>
      </c>
      <c r="F72" s="32"/>
      <c r="H72" s="35"/>
      <c r="I72" s="76"/>
      <c r="J72" s="74"/>
      <c r="K72" s="35"/>
      <c r="L72" s="36"/>
      <c r="M72" s="36"/>
      <c r="N72" s="36"/>
      <c r="O72" s="36"/>
    </row>
    <row r="73" spans="1:15" s="18" customFormat="1" ht="15">
      <c r="A73" s="31"/>
      <c r="B73" s="33" t="s">
        <v>70</v>
      </c>
      <c r="C73" s="34">
        <f>COUNTIF($E$11:$E$64,"CĐ")</f>
        <v>0</v>
      </c>
      <c r="D73" s="33" t="s">
        <v>70</v>
      </c>
      <c r="E73" s="34">
        <f>COUNTIF($E$11:$E$64,"CĐ")</f>
        <v>0</v>
      </c>
      <c r="F73" s="32"/>
      <c r="G73" s="39" t="s">
        <v>208</v>
      </c>
      <c r="H73" s="40"/>
      <c r="I73" s="73">
        <f>COUNTIF($I$11:$I$64,"BC")</f>
        <v>43</v>
      </c>
      <c r="J73" s="74"/>
      <c r="K73" s="35"/>
      <c r="L73" s="36"/>
      <c r="M73" s="41"/>
      <c r="N73" s="35"/>
      <c r="O73" s="36"/>
    </row>
    <row r="74" spans="1:15" s="18" customFormat="1" ht="15">
      <c r="A74" s="31"/>
      <c r="B74" s="33" t="s">
        <v>106</v>
      </c>
      <c r="C74" s="34">
        <f>COUNTIF($E$11:$E$64,"TC")</f>
        <v>0</v>
      </c>
      <c r="D74" s="33" t="s">
        <v>106</v>
      </c>
      <c r="E74" s="34">
        <f>COUNTIF($E$11:$E$64,"TC")</f>
        <v>0</v>
      </c>
      <c r="F74" s="32"/>
      <c r="G74" s="39" t="s">
        <v>216</v>
      </c>
      <c r="H74" s="40"/>
      <c r="I74" s="73">
        <f>COUNTIF($I$11:$I$64,"HĐKXĐTH")</f>
        <v>11</v>
      </c>
      <c r="J74" s="74"/>
      <c r="K74" s="35"/>
      <c r="L74" s="36"/>
      <c r="M74" s="41"/>
      <c r="N74" s="35"/>
      <c r="O74" s="36"/>
    </row>
    <row r="75" spans="1:15" s="18" customFormat="1" ht="15">
      <c r="A75" s="31"/>
      <c r="B75" s="33" t="s">
        <v>213</v>
      </c>
      <c r="C75" s="34">
        <f>COUNTIF($E$11:$E$64,"PT")</f>
        <v>0</v>
      </c>
      <c r="D75" s="33" t="s">
        <v>213</v>
      </c>
      <c r="E75" s="34">
        <f>COUNTIF($E$11:$E$64,"PT")</f>
        <v>0</v>
      </c>
      <c r="F75" s="32"/>
      <c r="G75" s="39" t="s">
        <v>209</v>
      </c>
      <c r="H75" s="40"/>
      <c r="I75" s="73">
        <f>COUNTIF($I$11:$I$64,"HĐCTH")</f>
        <v>0</v>
      </c>
      <c r="J75" s="74"/>
      <c r="K75" s="35"/>
      <c r="L75" s="36"/>
      <c r="M75" s="41"/>
      <c r="N75" s="35"/>
      <c r="O75" s="36"/>
    </row>
    <row r="76" spans="1:15" s="18" customFormat="1" ht="15">
      <c r="A76" s="31"/>
      <c r="B76" s="33" t="s">
        <v>55</v>
      </c>
      <c r="C76" s="34">
        <f>COUNTIF($G$11:$G$64,"Nam")</f>
        <v>15</v>
      </c>
      <c r="D76" s="33" t="s">
        <v>55</v>
      </c>
      <c r="E76" s="34">
        <f>COUNTIF($G$11:$G$64,"Nam")</f>
        <v>15</v>
      </c>
      <c r="F76" s="32"/>
      <c r="G76" s="39" t="s">
        <v>215</v>
      </c>
      <c r="H76" s="43"/>
      <c r="I76" s="73">
        <f>COUNTIF($I$11:$I$64,"HĐNĐ68")</f>
        <v>0</v>
      </c>
      <c r="J76" s="74"/>
      <c r="K76" s="36"/>
      <c r="L76" s="36"/>
      <c r="M76" s="41"/>
      <c r="N76" s="35"/>
      <c r="O76" s="36"/>
    </row>
    <row r="77" spans="1:15" s="18" customFormat="1" ht="15">
      <c r="A77" s="31"/>
      <c r="B77" s="33" t="s">
        <v>57</v>
      </c>
      <c r="C77" s="34">
        <f>COUNTIF($G$11:$G$64,"NỮ")</f>
        <v>39</v>
      </c>
      <c r="D77" s="33" t="s">
        <v>57</v>
      </c>
      <c r="E77" s="34">
        <f>COUNTIF($G$11:$G$64,"NỮ")</f>
        <v>39</v>
      </c>
      <c r="F77" s="32"/>
      <c r="G77" s="37" t="s">
        <v>196</v>
      </c>
      <c r="H77" s="43"/>
      <c r="I77" s="44">
        <f>SUM(I73:I76)</f>
        <v>54</v>
      </c>
      <c r="J77" s="77"/>
      <c r="K77" s="36"/>
      <c r="L77" s="36"/>
      <c r="M77" s="41"/>
      <c r="N77" s="35"/>
      <c r="O77" s="36"/>
    </row>
    <row r="78" spans="1:15" s="18" customFormat="1" ht="15">
      <c r="A78" s="31"/>
      <c r="B78" s="37" t="s">
        <v>196</v>
      </c>
      <c r="C78" s="38">
        <f>SUM($E$67:$E$75)</f>
        <v>54</v>
      </c>
      <c r="D78" s="37" t="s">
        <v>196</v>
      </c>
      <c r="E78" s="38">
        <f>SUM($E$67:$E$75)</f>
        <v>54</v>
      </c>
      <c r="F78" s="32"/>
      <c r="H78" s="36"/>
      <c r="I78" s="76"/>
      <c r="J78" s="77"/>
      <c r="K78" s="36"/>
      <c r="L78" s="36"/>
      <c r="M78" s="41"/>
      <c r="N78" s="35"/>
      <c r="O78" s="36"/>
    </row>
    <row r="79" spans="1:15" s="18" customFormat="1" ht="15">
      <c r="A79" s="31"/>
      <c r="B79" s="81"/>
      <c r="C79" s="82"/>
      <c r="D79" s="81"/>
      <c r="E79" s="82"/>
      <c r="F79" s="32"/>
      <c r="H79" s="36"/>
      <c r="I79" s="76"/>
      <c r="J79" s="77"/>
      <c r="K79" s="36"/>
      <c r="L79" s="36"/>
      <c r="M79" s="41"/>
      <c r="N79" s="35"/>
      <c r="O79" s="36"/>
    </row>
    <row r="80" spans="1:15" s="18" customFormat="1" ht="15">
      <c r="A80" s="31"/>
      <c r="C80" s="42"/>
      <c r="D80" s="42"/>
      <c r="F80" s="32"/>
      <c r="H80" s="36"/>
      <c r="I80" s="76"/>
      <c r="J80" s="77"/>
      <c r="K80" s="36"/>
      <c r="L80" s="36"/>
      <c r="M80" s="41"/>
      <c r="N80" s="35"/>
      <c r="O80" s="36"/>
    </row>
    <row r="81" spans="1:15" s="18" customFormat="1" ht="15">
      <c r="A81" s="31"/>
      <c r="B81" s="169" t="s">
        <v>239</v>
      </c>
      <c r="C81" s="168"/>
      <c r="D81" s="169" t="s">
        <v>241</v>
      </c>
      <c r="E81" s="168"/>
      <c r="F81" s="169" t="s">
        <v>240</v>
      </c>
      <c r="G81" s="168"/>
      <c r="H81" s="36"/>
      <c r="I81" s="76"/>
      <c r="J81" s="77"/>
      <c r="K81" s="36"/>
      <c r="L81" s="36"/>
      <c r="M81" s="41"/>
      <c r="N81" s="35"/>
      <c r="O81" s="36"/>
    </row>
    <row r="82" spans="1:15" s="18" customFormat="1" ht="15">
      <c r="A82" s="31"/>
      <c r="B82" s="46" t="s">
        <v>231</v>
      </c>
      <c r="C82" s="47">
        <f>COUNTIF($J$11:$J$64,"&gt;=55")</f>
        <v>6</v>
      </c>
      <c r="D82" s="46" t="s">
        <v>231</v>
      </c>
      <c r="E82" s="47">
        <f>_xlfn.COUNTIFS($G$11:$G$64,"Nam",$J$11:$J$64,"&gt;=55")</f>
        <v>2</v>
      </c>
      <c r="F82" s="46" t="s">
        <v>231</v>
      </c>
      <c r="G82" s="47">
        <f>C82-E82</f>
        <v>4</v>
      </c>
      <c r="H82" s="36"/>
      <c r="I82" s="76"/>
      <c r="J82" s="77"/>
      <c r="K82" s="36"/>
      <c r="L82" s="36"/>
      <c r="M82" s="41"/>
      <c r="N82" s="35"/>
      <c r="O82" s="36"/>
    </row>
    <row r="83" spans="1:15" s="18" customFormat="1" ht="15">
      <c r="A83" s="31"/>
      <c r="B83" s="46" t="s">
        <v>232</v>
      </c>
      <c r="C83" s="47">
        <f>COUNTIF($J$11:$J$64,"&gt;=50")-COUNTIF($J$11:$J$64,"&gt;=55")</f>
        <v>3</v>
      </c>
      <c r="D83" s="46" t="s">
        <v>232</v>
      </c>
      <c r="E83" s="47">
        <f>_xlfn.COUNTIFS($G$11:$G$64,"Nam",$J$11:$J$64,"&gt;=50")-_xlfn.COUNTIFS($G$11:$G$64,"Nam",$J$11:$J$64,"&gt;=55")</f>
        <v>1</v>
      </c>
      <c r="F83" s="46" t="s">
        <v>232</v>
      </c>
      <c r="G83" s="47">
        <f aca="true" t="shared" si="2" ref="G83:G88">C83-E83</f>
        <v>2</v>
      </c>
      <c r="H83" s="36"/>
      <c r="I83" s="76"/>
      <c r="J83" s="77"/>
      <c r="K83" s="36"/>
      <c r="L83" s="36"/>
      <c r="M83" s="41"/>
      <c r="N83" s="35"/>
      <c r="O83" s="36"/>
    </row>
    <row r="84" spans="1:15" s="18" customFormat="1" ht="15">
      <c r="A84" s="31"/>
      <c r="B84" s="46" t="s">
        <v>233</v>
      </c>
      <c r="C84" s="47">
        <f>COUNTIF($J$11:$J$64,"&gt;=45")-COUNTIF($J$11:$J$64,"&gt;=50")</f>
        <v>8</v>
      </c>
      <c r="D84" s="46" t="s">
        <v>233</v>
      </c>
      <c r="E84" s="47">
        <f>_xlfn.COUNTIFS($G$11:$G$64,"Nam",$J$11:$J$64,"&gt;=45")-_xlfn.COUNTIFS($G$11:$G$64,"Nam",$J$11:$J$64,"&gt;=50")</f>
        <v>3</v>
      </c>
      <c r="F84" s="46" t="s">
        <v>233</v>
      </c>
      <c r="G84" s="47">
        <f t="shared" si="2"/>
        <v>5</v>
      </c>
      <c r="H84" s="36"/>
      <c r="I84" s="76"/>
      <c r="J84" s="77"/>
      <c r="K84" s="36"/>
      <c r="L84" s="36"/>
      <c r="M84" s="41"/>
      <c r="N84" s="35"/>
      <c r="O84" s="36"/>
    </row>
    <row r="85" spans="1:15" s="18" customFormat="1" ht="15">
      <c r="A85" s="31"/>
      <c r="B85" s="46" t="s">
        <v>234</v>
      </c>
      <c r="C85" s="47">
        <f>COUNTIF($J$11:$J$64,"&gt;=40")-COUNTIF($J$11:$J$64,"&gt;=45")</f>
        <v>10</v>
      </c>
      <c r="D85" s="46" t="s">
        <v>234</v>
      </c>
      <c r="E85" s="47">
        <f>_xlfn.COUNTIFS($G$11:$G$64,"Nam",$J$11:$J$64,"&gt;=40")-_xlfn.COUNTIFS($G$11:$G$64,"Nam",$J$11:$J$64,"&gt;=45")</f>
        <v>4</v>
      </c>
      <c r="F85" s="46" t="s">
        <v>234</v>
      </c>
      <c r="G85" s="47">
        <f t="shared" si="2"/>
        <v>6</v>
      </c>
      <c r="H85" s="36"/>
      <c r="I85" s="76"/>
      <c r="J85" s="77"/>
      <c r="K85" s="36"/>
      <c r="L85" s="36"/>
      <c r="M85" s="41"/>
      <c r="N85" s="35"/>
      <c r="O85" s="36"/>
    </row>
    <row r="86" spans="1:15" s="18" customFormat="1" ht="15">
      <c r="A86" s="31"/>
      <c r="B86" s="46" t="s">
        <v>235</v>
      </c>
      <c r="C86" s="47">
        <f>COUNTIF($J$11:$J$64,"&gt;=35")-COUNTIF($J$11:$J$64,"&gt;=40")</f>
        <v>12</v>
      </c>
      <c r="D86" s="46" t="s">
        <v>235</v>
      </c>
      <c r="E86" s="47">
        <f>_xlfn.COUNTIFS($G$11:$G$64,"Nam",$J$11:$J$64,"&gt;=35")-_xlfn.COUNTIFS($G$11:$G$64,"Nam",$J$11:$J$64,"&gt;=40")</f>
        <v>2</v>
      </c>
      <c r="F86" s="46" t="s">
        <v>235</v>
      </c>
      <c r="G86" s="47">
        <f t="shared" si="2"/>
        <v>10</v>
      </c>
      <c r="H86" s="36"/>
      <c r="I86" s="76"/>
      <c r="J86" s="77"/>
      <c r="K86" s="36"/>
      <c r="L86" s="36"/>
      <c r="M86" s="41"/>
      <c r="N86" s="35"/>
      <c r="O86" s="36"/>
    </row>
    <row r="87" spans="1:15" s="18" customFormat="1" ht="15">
      <c r="A87" s="31"/>
      <c r="B87" s="46" t="s">
        <v>236</v>
      </c>
      <c r="C87" s="47">
        <f>COUNTIF($J$11:$J$64,"&gt;=30")-COUNTIF($J$11:$J$64,"&gt;=35")</f>
        <v>11</v>
      </c>
      <c r="D87" s="46" t="s">
        <v>236</v>
      </c>
      <c r="E87" s="47">
        <f>_xlfn.COUNTIFS($G$11:$G$64,"Nam",$J$11:$J$64,"&gt;=30")-_xlfn.COUNTIFS($G$11:$G$64,"Nam",$J$11:$J$64,"&gt;=35")</f>
        <v>2</v>
      </c>
      <c r="F87" s="46" t="s">
        <v>236</v>
      </c>
      <c r="G87" s="47">
        <f t="shared" si="2"/>
        <v>9</v>
      </c>
      <c r="H87" s="36"/>
      <c r="I87" s="76"/>
      <c r="J87" s="77"/>
      <c r="K87" s="36"/>
      <c r="L87" s="36"/>
      <c r="M87" s="41"/>
      <c r="N87" s="35"/>
      <c r="O87" s="36"/>
    </row>
    <row r="88" spans="1:15" s="18" customFormat="1" ht="15">
      <c r="A88" s="31"/>
      <c r="B88" s="46" t="s">
        <v>237</v>
      </c>
      <c r="C88" s="47">
        <f>COUNTIF($J$11:$J$64,"&gt;=20")-COUNTIF($J$11:$J$64,"&gt;=30")</f>
        <v>4</v>
      </c>
      <c r="D88" s="46" t="s">
        <v>237</v>
      </c>
      <c r="E88" s="47">
        <f>_xlfn.COUNTIFS($G$11:$G$64,"Nam",$J$11:$J$64,"&gt;=20")-_xlfn.COUNTIFS($G$11:$G$64,"Nam",$J$11:$J$64,"&gt;=30")</f>
        <v>1</v>
      </c>
      <c r="F88" s="46" t="s">
        <v>237</v>
      </c>
      <c r="G88" s="47">
        <f t="shared" si="2"/>
        <v>3</v>
      </c>
      <c r="H88" s="36"/>
      <c r="I88" s="76"/>
      <c r="J88" s="77"/>
      <c r="K88" s="36"/>
      <c r="L88" s="36"/>
      <c r="M88" s="41"/>
      <c r="N88" s="35"/>
      <c r="O88" s="36"/>
    </row>
    <row r="89" spans="1:15" s="18" customFormat="1" ht="15">
      <c r="A89" s="31"/>
      <c r="B89" s="48" t="s">
        <v>238</v>
      </c>
      <c r="C89" s="140">
        <f>SUM(C82:C88)</f>
        <v>54</v>
      </c>
      <c r="D89" s="48" t="s">
        <v>238</v>
      </c>
      <c r="E89" s="140">
        <f>SUM(E82:E88)</f>
        <v>15</v>
      </c>
      <c r="F89" s="48" t="s">
        <v>238</v>
      </c>
      <c r="G89" s="140">
        <f>SUM(G82:G88)</f>
        <v>39</v>
      </c>
      <c r="H89" s="36"/>
      <c r="I89" s="76"/>
      <c r="J89" s="77"/>
      <c r="K89" s="36"/>
      <c r="L89" s="36"/>
      <c r="M89" s="41"/>
      <c r="N89" s="35"/>
      <c r="O89" s="36"/>
    </row>
    <row r="90" spans="1:15" s="18" customFormat="1" ht="15">
      <c r="A90" s="31"/>
      <c r="B90" s="46"/>
      <c r="C90" s="50"/>
      <c r="D90" s="50"/>
      <c r="E90" s="161">
        <f>E89+G89</f>
        <v>54</v>
      </c>
      <c r="F90" s="162"/>
      <c r="G90" s="162"/>
      <c r="H90" s="36"/>
      <c r="I90" s="76"/>
      <c r="J90" s="77"/>
      <c r="K90" s="36"/>
      <c r="L90" s="36"/>
      <c r="M90" s="41"/>
      <c r="N90" s="35"/>
      <c r="O90" s="36"/>
    </row>
    <row r="91" spans="1:15" s="18" customFormat="1" ht="15">
      <c r="A91" s="31"/>
      <c r="C91" s="42"/>
      <c r="D91" s="42"/>
      <c r="F91" s="32"/>
      <c r="H91" s="36"/>
      <c r="I91" s="76"/>
      <c r="J91" s="77"/>
      <c r="K91" s="36"/>
      <c r="L91" s="36"/>
      <c r="M91" s="41"/>
      <c r="N91" s="35"/>
      <c r="O91" s="36"/>
    </row>
    <row r="92" spans="8:15" ht="14.25">
      <c r="H92" s="13"/>
      <c r="I92" s="78"/>
      <c r="J92" s="79"/>
      <c r="K92" s="13"/>
      <c r="L92" s="13"/>
      <c r="M92" s="16"/>
      <c r="N92" s="15"/>
      <c r="O92" s="13"/>
    </row>
    <row r="93" spans="8:15" ht="14.25">
      <c r="H93" s="13"/>
      <c r="I93" s="78"/>
      <c r="J93" s="79"/>
      <c r="K93" s="13"/>
      <c r="L93" s="13"/>
      <c r="M93" s="16"/>
      <c r="N93" s="15"/>
      <c r="O93" s="13"/>
    </row>
    <row r="94" spans="8:15" ht="14.25">
      <c r="H94" s="13"/>
      <c r="I94" s="78"/>
      <c r="J94" s="79"/>
      <c r="K94" s="13"/>
      <c r="L94" s="13"/>
      <c r="M94" s="16"/>
      <c r="N94" s="15"/>
      <c r="O94" s="13"/>
    </row>
    <row r="95" spans="8:15" ht="14.25">
      <c r="H95" s="13"/>
      <c r="I95" s="78"/>
      <c r="J95" s="79"/>
      <c r="K95" s="13"/>
      <c r="L95" s="13"/>
      <c r="M95" s="16"/>
      <c r="N95" s="15"/>
      <c r="O95" s="13"/>
    </row>
    <row r="96" spans="8:15" ht="14.25">
      <c r="H96" s="13"/>
      <c r="I96" s="78"/>
      <c r="J96" s="79"/>
      <c r="K96" s="13"/>
      <c r="L96" s="13"/>
      <c r="M96" s="16"/>
      <c r="N96" s="15"/>
      <c r="O96" s="13"/>
    </row>
    <row r="97" spans="8:15" ht="14.25">
      <c r="H97" s="13"/>
      <c r="I97" s="78"/>
      <c r="J97" s="79"/>
      <c r="K97" s="13"/>
      <c r="L97" s="13"/>
      <c r="M97" s="16"/>
      <c r="N97" s="15"/>
      <c r="O97" s="13"/>
    </row>
    <row r="98" spans="8:15" ht="14.25">
      <c r="H98" s="13"/>
      <c r="I98" s="78"/>
      <c r="J98" s="79"/>
      <c r="K98" s="13"/>
      <c r="L98" s="13"/>
      <c r="M98" s="16"/>
      <c r="N98" s="15"/>
      <c r="O98" s="13"/>
    </row>
    <row r="99" spans="1:15" ht="12.75">
      <c r="A99"/>
      <c r="C99"/>
      <c r="D99"/>
      <c r="F99"/>
      <c r="H99" s="13"/>
      <c r="I99" s="78"/>
      <c r="J99" s="79"/>
      <c r="K99" s="13"/>
      <c r="L99" s="13"/>
      <c r="M99" s="16"/>
      <c r="N99" s="15"/>
      <c r="O99" s="13"/>
    </row>
    <row r="100" spans="1:15" ht="12.75">
      <c r="A100"/>
      <c r="C100"/>
      <c r="D100"/>
      <c r="F100"/>
      <c r="H100" s="13"/>
      <c r="I100" s="78"/>
      <c r="J100" s="79"/>
      <c r="K100" s="13"/>
      <c r="L100" s="13"/>
      <c r="M100" s="16"/>
      <c r="N100" s="15"/>
      <c r="O100" s="13"/>
    </row>
    <row r="101" spans="1:15" ht="12.75">
      <c r="A101"/>
      <c r="C101"/>
      <c r="D101"/>
      <c r="F101"/>
      <c r="H101" s="13"/>
      <c r="I101" s="78"/>
      <c r="J101" s="79"/>
      <c r="K101" s="13"/>
      <c r="L101" s="13"/>
      <c r="M101" s="16"/>
      <c r="N101" s="15"/>
      <c r="O101" s="13"/>
    </row>
    <row r="102" spans="1:15" ht="12.75">
      <c r="A102"/>
      <c r="C102"/>
      <c r="D102"/>
      <c r="F102"/>
      <c r="H102" s="13"/>
      <c r="I102" s="78"/>
      <c r="J102" s="79"/>
      <c r="K102" s="13"/>
      <c r="L102" s="13"/>
      <c r="M102" s="16"/>
      <c r="N102" s="15"/>
      <c r="O102" s="13"/>
    </row>
    <row r="103" spans="1:15" ht="12.75">
      <c r="A103"/>
      <c r="C103"/>
      <c r="D103"/>
      <c r="F103"/>
      <c r="H103" s="13"/>
      <c r="I103" s="78"/>
      <c r="J103" s="79"/>
      <c r="K103" s="13"/>
      <c r="L103" s="13"/>
      <c r="M103" s="16"/>
      <c r="N103" s="15"/>
      <c r="O103" s="13"/>
    </row>
  </sheetData>
  <sheetProtection/>
  <autoFilter ref="A8:J64"/>
  <mergeCells count="14">
    <mergeCell ref="A1:C1"/>
    <mergeCell ref="D1:H1"/>
    <mergeCell ref="A2:C2"/>
    <mergeCell ref="D2:H2"/>
    <mergeCell ref="A3:C3"/>
    <mergeCell ref="A5:H5"/>
    <mergeCell ref="E90:G90"/>
    <mergeCell ref="A6:H6"/>
    <mergeCell ref="A10:I10"/>
    <mergeCell ref="B66:C66"/>
    <mergeCell ref="D66:E66"/>
    <mergeCell ref="B81:C81"/>
    <mergeCell ref="D81:E81"/>
    <mergeCell ref="F81:G81"/>
  </mergeCells>
  <printOptions/>
  <pageMargins left="0.25" right="0.25" top="0.25" bottom="0.25" header="0.5" footer="0.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4"/>
  <sheetViews>
    <sheetView zoomScale="124" zoomScaleNormal="124" zoomScalePageLayoutView="0" workbookViewId="0" topLeftCell="A94">
      <selection activeCell="A122" sqref="A122:IV124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8.140625" style="8" customWidth="1"/>
    <col min="5" max="5" width="7.8515625" style="0" customWidth="1"/>
    <col min="6" max="6" width="10.8515625" style="32" customWidth="1"/>
    <col min="7" max="7" width="6.00390625" style="0" customWidth="1"/>
    <col min="8" max="8" width="15.7109375" style="0" customWidth="1"/>
    <col min="9" max="9" width="14.421875" style="80" hidden="1" customWidth="1"/>
    <col min="10" max="10" width="10.28125" style="67" hidden="1" customWidth="1"/>
  </cols>
  <sheetData>
    <row r="1" spans="1:17" s="3" customFormat="1" ht="16.5">
      <c r="A1" s="170" t="s">
        <v>41</v>
      </c>
      <c r="B1" s="170"/>
      <c r="C1" s="170"/>
      <c r="D1" s="171" t="s">
        <v>42</v>
      </c>
      <c r="E1" s="171"/>
      <c r="F1" s="171"/>
      <c r="G1" s="171"/>
      <c r="H1" s="171"/>
      <c r="I1" s="59"/>
      <c r="J1" s="60"/>
      <c r="K1" s="1"/>
      <c r="L1" s="1"/>
      <c r="M1" s="1"/>
      <c r="N1" s="1"/>
      <c r="O1" s="1"/>
      <c r="P1" s="2"/>
      <c r="Q1" s="2"/>
    </row>
    <row r="2" spans="1:18" s="3" customFormat="1" ht="18.75">
      <c r="A2" s="172" t="s">
        <v>43</v>
      </c>
      <c r="B2" s="172"/>
      <c r="C2" s="172"/>
      <c r="D2" s="173" t="s">
        <v>44</v>
      </c>
      <c r="E2" s="173"/>
      <c r="F2" s="173"/>
      <c r="G2" s="173"/>
      <c r="H2" s="173"/>
      <c r="I2" s="61"/>
      <c r="J2" s="62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172" t="s">
        <v>45</v>
      </c>
      <c r="B3" s="172"/>
      <c r="C3" s="172"/>
      <c r="D3" s="2"/>
      <c r="E3" s="2"/>
      <c r="F3" s="53"/>
      <c r="G3" s="2"/>
      <c r="H3" s="2"/>
      <c r="I3" s="63"/>
      <c r="J3" s="64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53"/>
      <c r="G4" s="2"/>
      <c r="H4" s="2"/>
      <c r="I4" s="63"/>
      <c r="J4" s="65"/>
      <c r="K4" s="2"/>
      <c r="L4" s="5"/>
      <c r="M4" s="7"/>
      <c r="N4" s="5"/>
      <c r="O4" s="5"/>
      <c r="P4" s="5"/>
      <c r="Q4" s="2"/>
    </row>
    <row r="5" spans="1:9" ht="18" customHeight="1">
      <c r="A5" s="174" t="s">
        <v>287</v>
      </c>
      <c r="B5" s="174"/>
      <c r="C5" s="174"/>
      <c r="D5" s="174"/>
      <c r="E5" s="174"/>
      <c r="F5" s="174"/>
      <c r="G5" s="174"/>
      <c r="H5" s="174"/>
      <c r="I5" s="66"/>
    </row>
    <row r="6" spans="1:9" ht="18" customHeight="1">
      <c r="A6" s="163"/>
      <c r="B6" s="163"/>
      <c r="C6" s="163"/>
      <c r="D6" s="163"/>
      <c r="E6" s="163"/>
      <c r="F6" s="163"/>
      <c r="G6" s="163"/>
      <c r="H6" s="163"/>
      <c r="I6" s="66"/>
    </row>
    <row r="7" ht="14.25"/>
    <row r="8" spans="1:10" ht="30.75" customHeight="1">
      <c r="A8" s="17" t="s">
        <v>46</v>
      </c>
      <c r="B8" s="17" t="s">
        <v>47</v>
      </c>
      <c r="C8" s="17" t="s">
        <v>48</v>
      </c>
      <c r="D8" s="17" t="s">
        <v>225</v>
      </c>
      <c r="E8" s="17" t="s">
        <v>49</v>
      </c>
      <c r="F8" s="54" t="s">
        <v>228</v>
      </c>
      <c r="G8" s="17" t="s">
        <v>217</v>
      </c>
      <c r="H8" s="17" t="s">
        <v>50</v>
      </c>
      <c r="I8" s="68" t="s">
        <v>51</v>
      </c>
      <c r="J8" s="69" t="s">
        <v>242</v>
      </c>
    </row>
    <row r="9" spans="1:12" ht="14.2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55">
        <v>6</v>
      </c>
      <c r="G9" s="45">
        <v>7</v>
      </c>
      <c r="H9" s="45">
        <v>8</v>
      </c>
      <c r="I9" s="70">
        <v>8</v>
      </c>
      <c r="J9" s="67">
        <v>9</v>
      </c>
      <c r="L9">
        <v>1</v>
      </c>
    </row>
    <row r="10" spans="1:12" s="18" customFormat="1" ht="19.5" customHeight="1">
      <c r="A10" s="158"/>
      <c r="B10" s="159"/>
      <c r="C10" s="159"/>
      <c r="D10" s="159"/>
      <c r="E10" s="159"/>
      <c r="F10" s="159"/>
      <c r="G10" s="159"/>
      <c r="H10" s="159"/>
      <c r="I10" s="160"/>
      <c r="J10" s="71"/>
      <c r="L10" s="18">
        <v>2</v>
      </c>
    </row>
    <row r="11" spans="1:12" s="89" customFormat="1" ht="27" customHeight="1">
      <c r="A11" s="94">
        <v>1</v>
      </c>
      <c r="B11" s="95" t="s">
        <v>1</v>
      </c>
      <c r="C11" s="96" t="s">
        <v>58</v>
      </c>
      <c r="D11" s="96" t="s">
        <v>0</v>
      </c>
      <c r="E11" s="96" t="s">
        <v>59</v>
      </c>
      <c r="F11" s="118">
        <v>28005</v>
      </c>
      <c r="G11" s="96" t="s">
        <v>55</v>
      </c>
      <c r="H11" s="97"/>
      <c r="I11" s="98" t="s">
        <v>208</v>
      </c>
      <c r="J11" s="88">
        <f aca="true" ca="1" t="shared" si="0" ref="J11:J42">ROUND((TODAY()-F11)/365,0)</f>
        <v>46</v>
      </c>
      <c r="L11">
        <v>3</v>
      </c>
    </row>
    <row r="12" spans="1:12" s="89" customFormat="1" ht="19.5" customHeight="1">
      <c r="A12" s="141">
        <v>2</v>
      </c>
      <c r="B12" s="144" t="s">
        <v>5</v>
      </c>
      <c r="C12" s="147" t="s">
        <v>58</v>
      </c>
      <c r="D12" s="147" t="s">
        <v>72</v>
      </c>
      <c r="E12" s="147" t="s">
        <v>59</v>
      </c>
      <c r="F12" s="148">
        <v>30423</v>
      </c>
      <c r="G12" s="147" t="s">
        <v>55</v>
      </c>
      <c r="H12" s="150"/>
      <c r="I12" s="152" t="s">
        <v>208</v>
      </c>
      <c r="J12" s="88">
        <f ca="1" t="shared" si="0"/>
        <v>39</v>
      </c>
      <c r="L12">
        <v>5</v>
      </c>
    </row>
    <row r="13" spans="1:12" s="89" customFormat="1" ht="27.75" customHeight="1">
      <c r="A13" s="94">
        <v>3</v>
      </c>
      <c r="B13" s="95" t="s">
        <v>9</v>
      </c>
      <c r="C13" s="96" t="s">
        <v>58</v>
      </c>
      <c r="D13" s="96" t="s">
        <v>34</v>
      </c>
      <c r="E13" s="96" t="s">
        <v>59</v>
      </c>
      <c r="F13" s="118">
        <v>23537</v>
      </c>
      <c r="G13" s="96" t="s">
        <v>55</v>
      </c>
      <c r="H13" s="97"/>
      <c r="I13" s="98" t="s">
        <v>208</v>
      </c>
      <c r="J13" s="88">
        <f ca="1" t="shared" si="0"/>
        <v>58</v>
      </c>
      <c r="L13" s="18">
        <v>6</v>
      </c>
    </row>
    <row r="14" spans="1:12" s="89" customFormat="1" ht="19.5" customHeight="1">
      <c r="A14" s="141">
        <v>4</v>
      </c>
      <c r="B14" s="95" t="s">
        <v>10</v>
      </c>
      <c r="C14" s="96" t="s">
        <v>58</v>
      </c>
      <c r="D14" s="96" t="s">
        <v>34</v>
      </c>
      <c r="E14" s="96" t="s">
        <v>61</v>
      </c>
      <c r="F14" s="118">
        <v>27713</v>
      </c>
      <c r="G14" s="96" t="s">
        <v>55</v>
      </c>
      <c r="H14" s="97"/>
      <c r="I14" s="98" t="s">
        <v>208</v>
      </c>
      <c r="J14" s="88">
        <f ca="1" t="shared" si="0"/>
        <v>47</v>
      </c>
      <c r="L14">
        <v>7</v>
      </c>
    </row>
    <row r="15" spans="1:12" s="89" customFormat="1" ht="19.5" customHeight="1">
      <c r="A15" s="94">
        <v>5</v>
      </c>
      <c r="B15" s="95" t="s">
        <v>62</v>
      </c>
      <c r="C15" s="96" t="s">
        <v>58</v>
      </c>
      <c r="D15" s="96"/>
      <c r="E15" s="96" t="s">
        <v>59</v>
      </c>
      <c r="F15" s="118">
        <v>29861</v>
      </c>
      <c r="G15" s="96" t="s">
        <v>57</v>
      </c>
      <c r="H15" s="97"/>
      <c r="I15" s="98" t="s">
        <v>208</v>
      </c>
      <c r="J15" s="88">
        <f ca="1" t="shared" si="0"/>
        <v>41</v>
      </c>
      <c r="L15" s="18">
        <v>8</v>
      </c>
    </row>
    <row r="16" spans="1:12" s="89" customFormat="1" ht="19.5" customHeight="1">
      <c r="A16" s="141">
        <v>6</v>
      </c>
      <c r="B16" s="95" t="s">
        <v>63</v>
      </c>
      <c r="C16" s="96" t="s">
        <v>58</v>
      </c>
      <c r="D16" s="96" t="s">
        <v>34</v>
      </c>
      <c r="E16" s="96" t="s">
        <v>59</v>
      </c>
      <c r="F16" s="118">
        <v>23987</v>
      </c>
      <c r="G16" s="96" t="s">
        <v>55</v>
      </c>
      <c r="H16" s="97"/>
      <c r="I16" s="98" t="s">
        <v>208</v>
      </c>
      <c r="J16" s="88">
        <f ca="1" t="shared" si="0"/>
        <v>57</v>
      </c>
      <c r="L16">
        <v>9</v>
      </c>
    </row>
    <row r="17" spans="1:12" s="89" customFormat="1" ht="19.5" customHeight="1">
      <c r="A17" s="94">
        <v>7</v>
      </c>
      <c r="B17" s="95" t="s">
        <v>64</v>
      </c>
      <c r="C17" s="96" t="s">
        <v>58</v>
      </c>
      <c r="D17" s="96"/>
      <c r="E17" s="96" t="s">
        <v>59</v>
      </c>
      <c r="F17" s="118">
        <v>31322</v>
      </c>
      <c r="G17" s="96" t="s">
        <v>57</v>
      </c>
      <c r="H17" s="97"/>
      <c r="I17" s="98" t="s">
        <v>208</v>
      </c>
      <c r="J17" s="88">
        <f ca="1" t="shared" si="0"/>
        <v>37</v>
      </c>
      <c r="L17" s="18">
        <v>10</v>
      </c>
    </row>
    <row r="18" spans="1:12" s="89" customFormat="1" ht="19.5" customHeight="1">
      <c r="A18" s="141">
        <v>8</v>
      </c>
      <c r="B18" s="95" t="s">
        <v>65</v>
      </c>
      <c r="C18" s="96" t="s">
        <v>58</v>
      </c>
      <c r="D18" s="96"/>
      <c r="E18" s="96" t="s">
        <v>61</v>
      </c>
      <c r="F18" s="118">
        <v>27225</v>
      </c>
      <c r="G18" s="96" t="s">
        <v>55</v>
      </c>
      <c r="H18" s="97"/>
      <c r="I18" s="98" t="s">
        <v>208</v>
      </c>
      <c r="J18" s="88">
        <f ca="1" t="shared" si="0"/>
        <v>48</v>
      </c>
      <c r="L18">
        <v>11</v>
      </c>
    </row>
    <row r="19" spans="1:12" s="89" customFormat="1" ht="19.5" customHeight="1">
      <c r="A19" s="94">
        <v>9</v>
      </c>
      <c r="B19" s="95" t="s">
        <v>277</v>
      </c>
      <c r="C19" s="96" t="s">
        <v>58</v>
      </c>
      <c r="D19" s="96" t="s">
        <v>34</v>
      </c>
      <c r="E19" s="96" t="s">
        <v>59</v>
      </c>
      <c r="F19" s="118">
        <v>28414</v>
      </c>
      <c r="G19" s="96" t="s">
        <v>57</v>
      </c>
      <c r="H19" s="97"/>
      <c r="I19" s="98" t="s">
        <v>208</v>
      </c>
      <c r="J19" s="88">
        <f ca="1" t="shared" si="0"/>
        <v>45</v>
      </c>
      <c r="L19" s="18">
        <v>12</v>
      </c>
    </row>
    <row r="20" spans="1:12" s="89" customFormat="1" ht="19.5" customHeight="1">
      <c r="A20" s="141">
        <v>10</v>
      </c>
      <c r="B20" s="95" t="s">
        <v>67</v>
      </c>
      <c r="C20" s="96" t="s">
        <v>58</v>
      </c>
      <c r="D20" s="96"/>
      <c r="E20" s="96" t="s">
        <v>61</v>
      </c>
      <c r="F20" s="128" t="s">
        <v>282</v>
      </c>
      <c r="G20" s="96" t="s">
        <v>57</v>
      </c>
      <c r="H20" s="97"/>
      <c r="I20" s="98" t="s">
        <v>208</v>
      </c>
      <c r="J20" s="88">
        <f ca="1" t="shared" si="0"/>
        <v>56</v>
      </c>
      <c r="L20">
        <v>13</v>
      </c>
    </row>
    <row r="21" spans="1:12" s="89" customFormat="1" ht="19.5" customHeight="1">
      <c r="A21" s="94">
        <v>11</v>
      </c>
      <c r="B21" s="95" t="s">
        <v>257</v>
      </c>
      <c r="C21" s="96" t="s">
        <v>58</v>
      </c>
      <c r="D21" s="96"/>
      <c r="E21" s="96" t="s">
        <v>59</v>
      </c>
      <c r="F21" s="118">
        <v>22767</v>
      </c>
      <c r="G21" s="96" t="s">
        <v>55</v>
      </c>
      <c r="H21" s="97"/>
      <c r="I21" s="98" t="s">
        <v>208</v>
      </c>
      <c r="J21" s="88">
        <f ca="1" t="shared" si="0"/>
        <v>60</v>
      </c>
      <c r="L21" s="18">
        <v>14</v>
      </c>
    </row>
    <row r="22" spans="1:12" s="89" customFormat="1" ht="19.5" customHeight="1">
      <c r="A22" s="141">
        <v>12</v>
      </c>
      <c r="B22" s="95" t="s">
        <v>20</v>
      </c>
      <c r="C22" s="96" t="s">
        <v>58</v>
      </c>
      <c r="D22" s="96" t="s">
        <v>12</v>
      </c>
      <c r="E22" s="96" t="s">
        <v>59</v>
      </c>
      <c r="F22" s="118">
        <v>25741</v>
      </c>
      <c r="G22" s="96" t="s">
        <v>55</v>
      </c>
      <c r="H22" s="97"/>
      <c r="I22" s="98" t="s">
        <v>208</v>
      </c>
      <c r="J22" s="88">
        <f ca="1" t="shared" si="0"/>
        <v>52</v>
      </c>
      <c r="L22">
        <v>17</v>
      </c>
    </row>
    <row r="23" spans="1:12" s="89" customFormat="1" ht="19.5" customHeight="1">
      <c r="A23" s="94">
        <v>13</v>
      </c>
      <c r="B23" s="94" t="s">
        <v>73</v>
      </c>
      <c r="C23" s="96" t="s">
        <v>58</v>
      </c>
      <c r="D23" s="96"/>
      <c r="E23" s="96" t="s">
        <v>59</v>
      </c>
      <c r="F23" s="118">
        <v>30909</v>
      </c>
      <c r="G23" s="96" t="s">
        <v>55</v>
      </c>
      <c r="H23" s="97"/>
      <c r="I23" s="98" t="s">
        <v>208</v>
      </c>
      <c r="J23" s="88">
        <f ca="1" t="shared" si="0"/>
        <v>38</v>
      </c>
      <c r="L23" s="18">
        <v>18</v>
      </c>
    </row>
    <row r="24" spans="1:12" s="89" customFormat="1" ht="19.5" customHeight="1">
      <c r="A24" s="141">
        <v>14</v>
      </c>
      <c r="B24" s="144" t="s">
        <v>74</v>
      </c>
      <c r="C24" s="147" t="s">
        <v>58</v>
      </c>
      <c r="D24" s="147"/>
      <c r="E24" s="147" t="s">
        <v>59</v>
      </c>
      <c r="F24" s="148">
        <v>28941</v>
      </c>
      <c r="G24" s="147" t="s">
        <v>55</v>
      </c>
      <c r="H24" s="150"/>
      <c r="I24" s="152" t="s">
        <v>208</v>
      </c>
      <c r="J24" s="88">
        <f ca="1" t="shared" si="0"/>
        <v>44</v>
      </c>
      <c r="L24">
        <v>19</v>
      </c>
    </row>
    <row r="25" spans="1:12" s="89" customFormat="1" ht="19.5" customHeight="1">
      <c r="A25" s="94">
        <v>15</v>
      </c>
      <c r="B25" s="100" t="s">
        <v>75</v>
      </c>
      <c r="C25" s="96" t="s">
        <v>58</v>
      </c>
      <c r="D25" s="96"/>
      <c r="E25" s="96" t="s">
        <v>61</v>
      </c>
      <c r="F25" s="118">
        <v>30105</v>
      </c>
      <c r="G25" s="96" t="s">
        <v>55</v>
      </c>
      <c r="H25" s="97"/>
      <c r="I25" s="98" t="s">
        <v>208</v>
      </c>
      <c r="J25" s="88">
        <f ca="1" t="shared" si="0"/>
        <v>40</v>
      </c>
      <c r="L25" s="18">
        <v>20</v>
      </c>
    </row>
    <row r="26" spans="1:12" s="89" customFormat="1" ht="19.5" customHeight="1">
      <c r="A26" s="141">
        <v>16</v>
      </c>
      <c r="B26" s="100" t="s">
        <v>16</v>
      </c>
      <c r="C26" s="96" t="s">
        <v>53</v>
      </c>
      <c r="D26" s="96" t="s">
        <v>12</v>
      </c>
      <c r="E26" s="96" t="s">
        <v>59</v>
      </c>
      <c r="F26" s="118">
        <v>28043</v>
      </c>
      <c r="G26" s="96" t="s">
        <v>57</v>
      </c>
      <c r="H26" s="97"/>
      <c r="I26" s="98" t="s">
        <v>208</v>
      </c>
      <c r="J26" s="88">
        <f ca="1" t="shared" si="0"/>
        <v>46</v>
      </c>
      <c r="L26">
        <v>23</v>
      </c>
    </row>
    <row r="27" spans="1:12" s="89" customFormat="1" ht="19.5" customHeight="1">
      <c r="A27" s="94">
        <v>17</v>
      </c>
      <c r="B27" s="94" t="s">
        <v>17</v>
      </c>
      <c r="C27" s="96" t="s">
        <v>58</v>
      </c>
      <c r="D27" s="96"/>
      <c r="E27" s="96" t="s">
        <v>86</v>
      </c>
      <c r="F27" s="118">
        <v>30515</v>
      </c>
      <c r="G27" s="96" t="s">
        <v>57</v>
      </c>
      <c r="H27" s="104" t="s">
        <v>247</v>
      </c>
      <c r="I27" s="98" t="s">
        <v>208</v>
      </c>
      <c r="J27" s="88">
        <f ca="1" t="shared" si="0"/>
        <v>39</v>
      </c>
      <c r="L27" s="18">
        <v>24</v>
      </c>
    </row>
    <row r="28" spans="1:12" s="89" customFormat="1" ht="19.5" customHeight="1">
      <c r="A28" s="141">
        <v>18</v>
      </c>
      <c r="B28" s="94" t="s">
        <v>78</v>
      </c>
      <c r="C28" s="96" t="s">
        <v>58</v>
      </c>
      <c r="D28" s="96"/>
      <c r="E28" s="96" t="s">
        <v>59</v>
      </c>
      <c r="F28" s="118">
        <v>30989</v>
      </c>
      <c r="G28" s="96" t="s">
        <v>57</v>
      </c>
      <c r="H28" s="97"/>
      <c r="I28" s="98" t="s">
        <v>208</v>
      </c>
      <c r="J28" s="88">
        <f ca="1" t="shared" si="0"/>
        <v>38</v>
      </c>
      <c r="L28">
        <v>25</v>
      </c>
    </row>
    <row r="29" spans="1:12" s="89" customFormat="1" ht="19.5" customHeight="1">
      <c r="A29" s="94">
        <v>19</v>
      </c>
      <c r="B29" s="95" t="s">
        <v>79</v>
      </c>
      <c r="C29" s="96" t="s">
        <v>58</v>
      </c>
      <c r="D29" s="96" t="s">
        <v>230</v>
      </c>
      <c r="E29" s="96" t="s">
        <v>59</v>
      </c>
      <c r="F29" s="118">
        <v>31274</v>
      </c>
      <c r="G29" s="96" t="s">
        <v>55</v>
      </c>
      <c r="H29" s="97"/>
      <c r="I29" s="98" t="s">
        <v>208</v>
      </c>
      <c r="J29" s="88">
        <f ca="1" t="shared" si="0"/>
        <v>37</v>
      </c>
      <c r="L29" s="18">
        <v>26</v>
      </c>
    </row>
    <row r="30" spans="1:12" s="89" customFormat="1" ht="19.5" customHeight="1">
      <c r="A30" s="141">
        <v>20</v>
      </c>
      <c r="B30" s="146" t="s">
        <v>80</v>
      </c>
      <c r="C30" s="147" t="s">
        <v>58</v>
      </c>
      <c r="D30" s="147" t="s">
        <v>34</v>
      </c>
      <c r="E30" s="147" t="s">
        <v>61</v>
      </c>
      <c r="F30" s="148">
        <v>32889</v>
      </c>
      <c r="G30" s="147" t="s">
        <v>55</v>
      </c>
      <c r="H30" s="150"/>
      <c r="I30" s="152" t="s">
        <v>208</v>
      </c>
      <c r="J30" s="88">
        <f ca="1" t="shared" si="0"/>
        <v>33</v>
      </c>
      <c r="L30">
        <v>27</v>
      </c>
    </row>
    <row r="31" spans="1:12" s="89" customFormat="1" ht="19.5" customHeight="1">
      <c r="A31" s="94">
        <v>21</v>
      </c>
      <c r="B31" s="95" t="s">
        <v>81</v>
      </c>
      <c r="C31" s="96" t="s">
        <v>58</v>
      </c>
      <c r="D31" s="96" t="s">
        <v>34</v>
      </c>
      <c r="E31" s="96" t="s">
        <v>66</v>
      </c>
      <c r="F31" s="118">
        <v>31422</v>
      </c>
      <c r="G31" s="96" t="s">
        <v>55</v>
      </c>
      <c r="H31" s="97"/>
      <c r="I31" s="98" t="s">
        <v>208</v>
      </c>
      <c r="J31" s="88">
        <f ca="1" t="shared" si="0"/>
        <v>37</v>
      </c>
      <c r="L31" s="18">
        <v>28</v>
      </c>
    </row>
    <row r="32" spans="1:18" s="89" customFormat="1" ht="19.5" customHeight="1">
      <c r="A32" s="141">
        <v>22</v>
      </c>
      <c r="B32" s="105" t="s">
        <v>203</v>
      </c>
      <c r="C32" s="106" t="s">
        <v>58</v>
      </c>
      <c r="D32" s="106"/>
      <c r="E32" s="106" t="s">
        <v>61</v>
      </c>
      <c r="F32" s="118">
        <v>33821</v>
      </c>
      <c r="G32" s="106" t="s">
        <v>57</v>
      </c>
      <c r="H32" s="107"/>
      <c r="I32" s="98" t="s">
        <v>216</v>
      </c>
      <c r="J32" s="88">
        <f ca="1" t="shared" si="0"/>
        <v>30</v>
      </c>
      <c r="K32" s="91"/>
      <c r="L32">
        <v>29</v>
      </c>
      <c r="M32" s="91"/>
      <c r="N32" s="91"/>
      <c r="O32" s="91"/>
      <c r="P32" s="91"/>
      <c r="Q32" s="91"/>
      <c r="R32" s="91"/>
    </row>
    <row r="33" spans="1:18" s="89" customFormat="1" ht="19.5" customHeight="1">
      <c r="A33" s="94">
        <v>23</v>
      </c>
      <c r="B33" s="105" t="s">
        <v>206</v>
      </c>
      <c r="C33" s="106" t="s">
        <v>58</v>
      </c>
      <c r="D33" s="106"/>
      <c r="E33" s="106" t="s">
        <v>59</v>
      </c>
      <c r="F33" s="118">
        <v>33181</v>
      </c>
      <c r="G33" s="106" t="s">
        <v>57</v>
      </c>
      <c r="H33" s="107"/>
      <c r="I33" s="98" t="s">
        <v>216</v>
      </c>
      <c r="J33" s="88">
        <f ca="1" t="shared" si="0"/>
        <v>32</v>
      </c>
      <c r="K33" s="91"/>
      <c r="L33" s="18">
        <v>30</v>
      </c>
      <c r="M33" s="91"/>
      <c r="N33" s="91"/>
      <c r="O33" s="91"/>
      <c r="P33" s="91"/>
      <c r="Q33" s="91"/>
      <c r="R33" s="91"/>
    </row>
    <row r="34" spans="1:18" s="89" customFormat="1" ht="19.5" customHeight="1">
      <c r="A34" s="141">
        <v>24</v>
      </c>
      <c r="B34" s="108" t="s">
        <v>255</v>
      </c>
      <c r="C34" s="109" t="s">
        <v>58</v>
      </c>
      <c r="D34" s="96"/>
      <c r="E34" s="96" t="s">
        <v>59</v>
      </c>
      <c r="F34" s="122">
        <v>33306</v>
      </c>
      <c r="G34" s="96" t="s">
        <v>57</v>
      </c>
      <c r="H34" s="107"/>
      <c r="I34" s="98" t="s">
        <v>216</v>
      </c>
      <c r="J34" s="88">
        <f ca="1" t="shared" si="0"/>
        <v>32</v>
      </c>
      <c r="K34" s="91"/>
      <c r="L34">
        <v>31</v>
      </c>
      <c r="M34" s="91"/>
      <c r="N34" s="91"/>
      <c r="O34" s="91"/>
      <c r="P34" s="91"/>
      <c r="Q34" s="91"/>
      <c r="R34" s="91"/>
    </row>
    <row r="35" spans="1:12" s="89" customFormat="1" ht="19.5" customHeight="1">
      <c r="A35" s="94">
        <v>25</v>
      </c>
      <c r="B35" s="94" t="s">
        <v>18</v>
      </c>
      <c r="C35" s="96" t="s">
        <v>53</v>
      </c>
      <c r="D35" s="96" t="s">
        <v>12</v>
      </c>
      <c r="E35" s="96" t="s">
        <v>59</v>
      </c>
      <c r="F35" s="118">
        <v>24393</v>
      </c>
      <c r="G35" s="96" t="s">
        <v>57</v>
      </c>
      <c r="H35" s="97"/>
      <c r="I35" s="98" t="s">
        <v>208</v>
      </c>
      <c r="J35" s="88">
        <f ca="1" t="shared" si="0"/>
        <v>56</v>
      </c>
      <c r="L35" s="18">
        <v>34</v>
      </c>
    </row>
    <row r="36" spans="1:12" s="89" customFormat="1" ht="19.5" customHeight="1">
      <c r="A36" s="141">
        <v>26</v>
      </c>
      <c r="B36" s="94" t="s">
        <v>85</v>
      </c>
      <c r="C36" s="96" t="s">
        <v>58</v>
      </c>
      <c r="D36" s="96" t="s">
        <v>72</v>
      </c>
      <c r="E36" s="96" t="s">
        <v>59</v>
      </c>
      <c r="F36" s="118">
        <v>31193</v>
      </c>
      <c r="G36" s="96" t="s">
        <v>57</v>
      </c>
      <c r="H36" s="97"/>
      <c r="I36" s="98" t="s">
        <v>208</v>
      </c>
      <c r="J36" s="88">
        <f ca="1" t="shared" si="0"/>
        <v>37</v>
      </c>
      <c r="L36">
        <v>35</v>
      </c>
    </row>
    <row r="37" spans="1:18" s="91" customFormat="1" ht="19.5" customHeight="1">
      <c r="A37" s="94">
        <v>27</v>
      </c>
      <c r="B37" s="94" t="s">
        <v>19</v>
      </c>
      <c r="C37" s="96" t="s">
        <v>53</v>
      </c>
      <c r="D37" s="96" t="s">
        <v>34</v>
      </c>
      <c r="E37" s="96" t="s">
        <v>59</v>
      </c>
      <c r="F37" s="118">
        <v>24607</v>
      </c>
      <c r="G37" s="96" t="s">
        <v>57</v>
      </c>
      <c r="H37" s="97"/>
      <c r="I37" s="98" t="s">
        <v>208</v>
      </c>
      <c r="J37" s="88">
        <f ca="1" t="shared" si="0"/>
        <v>55</v>
      </c>
      <c r="K37" s="89"/>
      <c r="L37" s="18">
        <v>36</v>
      </c>
      <c r="M37" s="89"/>
      <c r="N37" s="89"/>
      <c r="O37" s="89"/>
      <c r="P37" s="89"/>
      <c r="Q37" s="89"/>
      <c r="R37" s="89"/>
    </row>
    <row r="38" spans="1:18" s="91" customFormat="1" ht="19.5" customHeight="1">
      <c r="A38" s="141">
        <v>28</v>
      </c>
      <c r="B38" s="105" t="s">
        <v>29</v>
      </c>
      <c r="C38" s="96" t="s">
        <v>53</v>
      </c>
      <c r="D38" s="96"/>
      <c r="E38" s="96" t="s">
        <v>56</v>
      </c>
      <c r="F38" s="118">
        <v>22456</v>
      </c>
      <c r="G38" s="96" t="s">
        <v>57</v>
      </c>
      <c r="H38" s="99"/>
      <c r="I38" s="98" t="s">
        <v>208</v>
      </c>
      <c r="J38" s="88">
        <f ca="1" t="shared" si="0"/>
        <v>61</v>
      </c>
      <c r="K38" s="89"/>
      <c r="L38">
        <v>37</v>
      </c>
      <c r="M38" s="89"/>
      <c r="N38" s="89"/>
      <c r="O38" s="89"/>
      <c r="P38" s="89"/>
      <c r="Q38" s="89"/>
      <c r="R38" s="89"/>
    </row>
    <row r="39" spans="1:18" s="91" customFormat="1" ht="19.5" customHeight="1">
      <c r="A39" s="94">
        <v>29</v>
      </c>
      <c r="B39" s="95" t="s">
        <v>84</v>
      </c>
      <c r="C39" s="96" t="s">
        <v>58</v>
      </c>
      <c r="D39" s="96" t="s">
        <v>34</v>
      </c>
      <c r="E39" s="96" t="s">
        <v>59</v>
      </c>
      <c r="F39" s="118">
        <v>29940</v>
      </c>
      <c r="G39" s="96" t="s">
        <v>57</v>
      </c>
      <c r="H39" s="97"/>
      <c r="I39" s="98" t="s">
        <v>208</v>
      </c>
      <c r="J39" s="88">
        <f ca="1" t="shared" si="0"/>
        <v>41</v>
      </c>
      <c r="K39" s="89"/>
      <c r="L39" s="18">
        <v>38</v>
      </c>
      <c r="M39" s="89"/>
      <c r="N39" s="89"/>
      <c r="O39" s="89"/>
      <c r="P39" s="89"/>
      <c r="Q39" s="89"/>
      <c r="R39" s="89"/>
    </row>
    <row r="40" spans="1:12" s="89" customFormat="1" ht="19.5" customHeight="1">
      <c r="A40" s="141">
        <v>30</v>
      </c>
      <c r="B40" s="95" t="s">
        <v>87</v>
      </c>
      <c r="C40" s="96" t="s">
        <v>58</v>
      </c>
      <c r="D40" s="96" t="s">
        <v>34</v>
      </c>
      <c r="E40" s="96" t="s">
        <v>59</v>
      </c>
      <c r="F40" s="118">
        <v>24467</v>
      </c>
      <c r="G40" s="96" t="s">
        <v>57</v>
      </c>
      <c r="H40" s="97"/>
      <c r="I40" s="98" t="s">
        <v>208</v>
      </c>
      <c r="J40" s="88">
        <f ca="1" t="shared" si="0"/>
        <v>56</v>
      </c>
      <c r="L40">
        <v>39</v>
      </c>
    </row>
    <row r="41" spans="1:12" s="89" customFormat="1" ht="19.5" customHeight="1">
      <c r="A41" s="94">
        <v>31</v>
      </c>
      <c r="B41" s="146" t="s">
        <v>200</v>
      </c>
      <c r="C41" s="147" t="s">
        <v>58</v>
      </c>
      <c r="D41" s="153"/>
      <c r="E41" s="147" t="s">
        <v>59</v>
      </c>
      <c r="F41" s="148">
        <v>29694</v>
      </c>
      <c r="G41" s="147" t="s">
        <v>57</v>
      </c>
      <c r="H41" s="150"/>
      <c r="I41" s="152" t="s">
        <v>208</v>
      </c>
      <c r="J41" s="88">
        <f ca="1" t="shared" si="0"/>
        <v>41</v>
      </c>
      <c r="L41" s="18">
        <v>40</v>
      </c>
    </row>
    <row r="42" spans="1:12" s="89" customFormat="1" ht="19.5" customHeight="1">
      <c r="A42" s="141">
        <v>32</v>
      </c>
      <c r="B42" s="95" t="s">
        <v>88</v>
      </c>
      <c r="C42" s="96" t="s">
        <v>58</v>
      </c>
      <c r="D42" s="106"/>
      <c r="E42" s="96" t="s">
        <v>59</v>
      </c>
      <c r="F42" s="118">
        <v>31887</v>
      </c>
      <c r="G42" s="96" t="s">
        <v>57</v>
      </c>
      <c r="H42" s="97"/>
      <c r="I42" s="98" t="s">
        <v>208</v>
      </c>
      <c r="J42" s="88">
        <f ca="1" t="shared" si="0"/>
        <v>35</v>
      </c>
      <c r="L42">
        <v>41</v>
      </c>
    </row>
    <row r="43" spans="1:12" s="89" customFormat="1" ht="19.5" customHeight="1">
      <c r="A43" s="94">
        <v>33</v>
      </c>
      <c r="B43" s="95" t="s">
        <v>89</v>
      </c>
      <c r="C43" s="96" t="s">
        <v>58</v>
      </c>
      <c r="D43" s="106"/>
      <c r="E43" s="96" t="s">
        <v>59</v>
      </c>
      <c r="F43" s="118">
        <v>25870</v>
      </c>
      <c r="G43" s="96" t="s">
        <v>57</v>
      </c>
      <c r="H43" s="97"/>
      <c r="I43" s="98" t="s">
        <v>208</v>
      </c>
      <c r="J43" s="88">
        <f aca="true" ca="1" t="shared" si="1" ref="J43:J74">ROUND((TODAY()-F43)/365,0)</f>
        <v>52</v>
      </c>
      <c r="L43" s="18">
        <v>42</v>
      </c>
    </row>
    <row r="44" spans="1:12" s="89" customFormat="1" ht="19.5" customHeight="1">
      <c r="A44" s="141">
        <v>34</v>
      </c>
      <c r="B44" s="95" t="s">
        <v>90</v>
      </c>
      <c r="C44" s="96" t="s">
        <v>58</v>
      </c>
      <c r="D44" s="106"/>
      <c r="E44" s="96" t="s">
        <v>59</v>
      </c>
      <c r="F44" s="118">
        <v>28530</v>
      </c>
      <c r="G44" s="96" t="s">
        <v>57</v>
      </c>
      <c r="H44" s="97"/>
      <c r="I44" s="98" t="s">
        <v>208</v>
      </c>
      <c r="J44" s="88">
        <f ca="1" t="shared" si="1"/>
        <v>45</v>
      </c>
      <c r="L44">
        <v>43</v>
      </c>
    </row>
    <row r="45" spans="1:12" s="89" customFormat="1" ht="19.5" customHeight="1">
      <c r="A45" s="94">
        <v>35</v>
      </c>
      <c r="B45" s="95" t="s">
        <v>91</v>
      </c>
      <c r="C45" s="96" t="s">
        <v>58</v>
      </c>
      <c r="D45" s="96" t="s">
        <v>72</v>
      </c>
      <c r="E45" s="96" t="s">
        <v>59</v>
      </c>
      <c r="F45" s="118">
        <v>30990</v>
      </c>
      <c r="G45" s="96" t="s">
        <v>57</v>
      </c>
      <c r="H45" s="97"/>
      <c r="I45" s="98" t="s">
        <v>208</v>
      </c>
      <c r="J45" s="88">
        <f ca="1" t="shared" si="1"/>
        <v>38</v>
      </c>
      <c r="L45" s="18">
        <v>44</v>
      </c>
    </row>
    <row r="46" spans="1:12" s="89" customFormat="1" ht="19.5" customHeight="1">
      <c r="A46" s="141">
        <v>36</v>
      </c>
      <c r="B46" s="95" t="s">
        <v>92</v>
      </c>
      <c r="C46" s="96" t="s">
        <v>58</v>
      </c>
      <c r="D46" s="96"/>
      <c r="E46" s="96" t="s">
        <v>59</v>
      </c>
      <c r="F46" s="118">
        <v>32392</v>
      </c>
      <c r="G46" s="96" t="s">
        <v>57</v>
      </c>
      <c r="H46" s="97"/>
      <c r="I46" s="98" t="s">
        <v>208</v>
      </c>
      <c r="J46" s="88">
        <f ca="1" t="shared" si="1"/>
        <v>34</v>
      </c>
      <c r="L46">
        <v>45</v>
      </c>
    </row>
    <row r="47" spans="1:12" s="89" customFormat="1" ht="19.5" customHeight="1">
      <c r="A47" s="94">
        <v>37</v>
      </c>
      <c r="B47" s="95" t="s">
        <v>278</v>
      </c>
      <c r="C47" s="96" t="s">
        <v>58</v>
      </c>
      <c r="D47" s="96"/>
      <c r="E47" s="96" t="s">
        <v>59</v>
      </c>
      <c r="F47" s="118">
        <v>32865</v>
      </c>
      <c r="G47" s="96" t="s">
        <v>57</v>
      </c>
      <c r="H47" s="97"/>
      <c r="I47" s="98" t="s">
        <v>208</v>
      </c>
      <c r="J47" s="88">
        <f ca="1" t="shared" si="1"/>
        <v>33</v>
      </c>
      <c r="L47" s="18">
        <v>46</v>
      </c>
    </row>
    <row r="48" spans="1:12" s="89" customFormat="1" ht="19.5" customHeight="1">
      <c r="A48" s="141">
        <v>38</v>
      </c>
      <c r="B48" s="95" t="s">
        <v>93</v>
      </c>
      <c r="C48" s="96" t="s">
        <v>58</v>
      </c>
      <c r="D48" s="96"/>
      <c r="E48" s="96" t="s">
        <v>59</v>
      </c>
      <c r="F48" s="118">
        <v>31684</v>
      </c>
      <c r="G48" s="96" t="s">
        <v>57</v>
      </c>
      <c r="H48" s="97"/>
      <c r="I48" s="98" t="s">
        <v>208</v>
      </c>
      <c r="J48" s="88">
        <f ca="1" t="shared" si="1"/>
        <v>36</v>
      </c>
      <c r="L48">
        <v>47</v>
      </c>
    </row>
    <row r="49" spans="1:12" s="89" customFormat="1" ht="19.5" customHeight="1">
      <c r="A49" s="94">
        <v>39</v>
      </c>
      <c r="B49" s="95" t="s">
        <v>94</v>
      </c>
      <c r="C49" s="96" t="s">
        <v>58</v>
      </c>
      <c r="D49" s="106"/>
      <c r="E49" s="96" t="s">
        <v>61</v>
      </c>
      <c r="F49" s="118">
        <v>30641</v>
      </c>
      <c r="G49" s="96" t="s">
        <v>57</v>
      </c>
      <c r="H49" s="97"/>
      <c r="I49" s="98" t="s">
        <v>208</v>
      </c>
      <c r="J49" s="88">
        <f ca="1" t="shared" si="1"/>
        <v>39</v>
      </c>
      <c r="L49" s="18">
        <v>48</v>
      </c>
    </row>
    <row r="50" spans="1:12" s="89" customFormat="1" ht="19.5" customHeight="1">
      <c r="A50" s="141">
        <v>40</v>
      </c>
      <c r="B50" s="95" t="s">
        <v>95</v>
      </c>
      <c r="C50" s="96" t="s">
        <v>58</v>
      </c>
      <c r="D50" s="106"/>
      <c r="E50" s="106" t="s">
        <v>59</v>
      </c>
      <c r="F50" s="118">
        <v>30749</v>
      </c>
      <c r="G50" s="96" t="s">
        <v>57</v>
      </c>
      <c r="H50" s="97"/>
      <c r="I50" s="98" t="s">
        <v>208</v>
      </c>
      <c r="J50" s="88">
        <f ca="1" t="shared" si="1"/>
        <v>39</v>
      </c>
      <c r="L50">
        <v>49</v>
      </c>
    </row>
    <row r="51" spans="1:18" s="89" customFormat="1" ht="19.5" customHeight="1">
      <c r="A51" s="94">
        <v>41</v>
      </c>
      <c r="B51" s="105" t="s">
        <v>96</v>
      </c>
      <c r="C51" s="106" t="s">
        <v>58</v>
      </c>
      <c r="D51" s="106"/>
      <c r="E51" s="106" t="s">
        <v>61</v>
      </c>
      <c r="F51" s="118">
        <v>33314</v>
      </c>
      <c r="G51" s="106" t="s">
        <v>57</v>
      </c>
      <c r="H51" s="107"/>
      <c r="I51" s="98" t="s">
        <v>208</v>
      </c>
      <c r="J51" s="88">
        <f ca="1" t="shared" si="1"/>
        <v>32</v>
      </c>
      <c r="K51" s="91"/>
      <c r="L51" s="18">
        <v>50</v>
      </c>
      <c r="M51" s="91"/>
      <c r="N51" s="91"/>
      <c r="O51" s="91"/>
      <c r="P51" s="91"/>
      <c r="Q51" s="91"/>
      <c r="R51" s="91"/>
    </row>
    <row r="52" spans="1:12" s="89" customFormat="1" ht="19.5" customHeight="1">
      <c r="A52" s="141">
        <v>42</v>
      </c>
      <c r="B52" s="95" t="s">
        <v>97</v>
      </c>
      <c r="C52" s="106" t="s">
        <v>58</v>
      </c>
      <c r="D52" s="96"/>
      <c r="E52" s="96" t="s">
        <v>59</v>
      </c>
      <c r="F52" s="118">
        <v>26493</v>
      </c>
      <c r="G52" s="96" t="s">
        <v>57</v>
      </c>
      <c r="H52" s="99"/>
      <c r="I52" s="98" t="s">
        <v>208</v>
      </c>
      <c r="J52" s="88">
        <f ca="1" t="shared" si="1"/>
        <v>50</v>
      </c>
      <c r="L52">
        <v>51</v>
      </c>
    </row>
    <row r="53" spans="1:12" s="89" customFormat="1" ht="19.5" customHeight="1">
      <c r="A53" s="94">
        <v>43</v>
      </c>
      <c r="B53" s="95" t="s">
        <v>128</v>
      </c>
      <c r="C53" s="96" t="s">
        <v>58</v>
      </c>
      <c r="D53" s="96"/>
      <c r="E53" s="96" t="s">
        <v>66</v>
      </c>
      <c r="F53" s="118">
        <v>27835</v>
      </c>
      <c r="G53" s="96" t="s">
        <v>57</v>
      </c>
      <c r="H53" s="99"/>
      <c r="I53" s="98" t="s">
        <v>208</v>
      </c>
      <c r="J53" s="88">
        <f ca="1" t="shared" si="1"/>
        <v>47</v>
      </c>
      <c r="L53" s="18">
        <v>52</v>
      </c>
    </row>
    <row r="54" spans="1:18" s="89" customFormat="1" ht="19.5" customHeight="1">
      <c r="A54" s="141">
        <v>44</v>
      </c>
      <c r="B54" s="105" t="s">
        <v>218</v>
      </c>
      <c r="C54" s="106" t="s">
        <v>58</v>
      </c>
      <c r="D54" s="106"/>
      <c r="E54" s="106" t="s">
        <v>59</v>
      </c>
      <c r="F54" s="118">
        <v>32266</v>
      </c>
      <c r="G54" s="106" t="s">
        <v>57</v>
      </c>
      <c r="H54" s="107"/>
      <c r="I54" s="98" t="s">
        <v>216</v>
      </c>
      <c r="J54" s="88">
        <f ca="1" t="shared" si="1"/>
        <v>34</v>
      </c>
      <c r="K54" s="91"/>
      <c r="L54">
        <v>53</v>
      </c>
      <c r="M54" s="91"/>
      <c r="N54" s="91"/>
      <c r="O54" s="91"/>
      <c r="P54" s="91"/>
      <c r="Q54" s="91"/>
      <c r="R54" s="91"/>
    </row>
    <row r="55" spans="1:12" s="89" customFormat="1" ht="19.5" customHeight="1">
      <c r="A55" s="94">
        <v>45</v>
      </c>
      <c r="B55" s="105" t="s">
        <v>219</v>
      </c>
      <c r="C55" s="106" t="s">
        <v>58</v>
      </c>
      <c r="D55" s="106"/>
      <c r="E55" s="106" t="s">
        <v>61</v>
      </c>
      <c r="F55" s="118">
        <v>34380</v>
      </c>
      <c r="G55" s="106" t="s">
        <v>57</v>
      </c>
      <c r="H55" s="107"/>
      <c r="I55" s="98" t="s">
        <v>216</v>
      </c>
      <c r="J55" s="88">
        <f ca="1" t="shared" si="1"/>
        <v>29</v>
      </c>
      <c r="L55" s="18">
        <v>54</v>
      </c>
    </row>
    <row r="56" spans="1:12" s="89" customFormat="1" ht="19.5" customHeight="1">
      <c r="A56" s="141">
        <v>46</v>
      </c>
      <c r="B56" s="95" t="s">
        <v>132</v>
      </c>
      <c r="C56" s="96" t="s">
        <v>58</v>
      </c>
      <c r="D56" s="96"/>
      <c r="E56" s="96" t="s">
        <v>61</v>
      </c>
      <c r="F56" s="118">
        <v>30366</v>
      </c>
      <c r="G56" s="96" t="s">
        <v>57</v>
      </c>
      <c r="H56" s="99"/>
      <c r="I56" s="98" t="s">
        <v>208</v>
      </c>
      <c r="J56" s="88">
        <f ca="1" t="shared" si="1"/>
        <v>40</v>
      </c>
      <c r="L56">
        <v>55</v>
      </c>
    </row>
    <row r="57" spans="1:12" s="89" customFormat="1" ht="19.5" customHeight="1">
      <c r="A57" s="94">
        <v>47</v>
      </c>
      <c r="B57" s="95" t="s">
        <v>35</v>
      </c>
      <c r="C57" s="96" t="s">
        <v>53</v>
      </c>
      <c r="D57" s="96"/>
      <c r="E57" s="96" t="s">
        <v>56</v>
      </c>
      <c r="F57" s="121">
        <v>23433</v>
      </c>
      <c r="G57" s="96" t="s">
        <v>57</v>
      </c>
      <c r="H57" s="99"/>
      <c r="I57" s="98" t="s">
        <v>208</v>
      </c>
      <c r="J57" s="88">
        <f ca="1" t="shared" si="1"/>
        <v>59</v>
      </c>
      <c r="L57" s="18">
        <v>56</v>
      </c>
    </row>
    <row r="58" spans="1:18" s="91" customFormat="1" ht="19.5" customHeight="1">
      <c r="A58" s="141">
        <v>48</v>
      </c>
      <c r="B58" s="95" t="s">
        <v>15</v>
      </c>
      <c r="C58" s="96" t="s">
        <v>58</v>
      </c>
      <c r="D58" s="96" t="s">
        <v>72</v>
      </c>
      <c r="E58" s="96" t="s">
        <v>59</v>
      </c>
      <c r="F58" s="118">
        <v>27973</v>
      </c>
      <c r="G58" s="96" t="s">
        <v>55</v>
      </c>
      <c r="H58" s="97"/>
      <c r="I58" s="98" t="s">
        <v>208</v>
      </c>
      <c r="J58" s="88">
        <f ca="1" t="shared" si="1"/>
        <v>46</v>
      </c>
      <c r="K58" s="89"/>
      <c r="L58">
        <v>59</v>
      </c>
      <c r="M58" s="89"/>
      <c r="N58" s="89"/>
      <c r="O58" s="89"/>
      <c r="P58" s="89"/>
      <c r="Q58" s="89"/>
      <c r="R58" s="89"/>
    </row>
    <row r="59" spans="1:12" s="89" customFormat="1" ht="19.5" customHeight="1">
      <c r="A59" s="94">
        <v>49</v>
      </c>
      <c r="B59" s="94" t="s">
        <v>7</v>
      </c>
      <c r="C59" s="96" t="s">
        <v>58</v>
      </c>
      <c r="D59" s="96"/>
      <c r="E59" s="106" t="s">
        <v>59</v>
      </c>
      <c r="F59" s="118">
        <v>29787</v>
      </c>
      <c r="G59" s="96" t="s">
        <v>55</v>
      </c>
      <c r="H59" s="97"/>
      <c r="I59" s="98" t="s">
        <v>208</v>
      </c>
      <c r="J59" s="88">
        <f ca="1" t="shared" si="1"/>
        <v>41</v>
      </c>
      <c r="L59" s="18">
        <v>60</v>
      </c>
    </row>
    <row r="60" spans="1:12" s="89" customFormat="1" ht="19.5" customHeight="1">
      <c r="A60" s="141">
        <v>50</v>
      </c>
      <c r="B60" s="94" t="s">
        <v>99</v>
      </c>
      <c r="C60" s="96" t="s">
        <v>58</v>
      </c>
      <c r="D60" s="96"/>
      <c r="E60" s="96" t="s">
        <v>59</v>
      </c>
      <c r="F60" s="118">
        <v>29586</v>
      </c>
      <c r="G60" s="96" t="s">
        <v>57</v>
      </c>
      <c r="H60" s="97"/>
      <c r="I60" s="98" t="s">
        <v>208</v>
      </c>
      <c r="J60" s="88">
        <f ca="1" t="shared" si="1"/>
        <v>42</v>
      </c>
      <c r="L60">
        <v>61</v>
      </c>
    </row>
    <row r="61" spans="1:18" s="91" customFormat="1" ht="19.5" customHeight="1">
      <c r="A61" s="94">
        <v>51</v>
      </c>
      <c r="B61" s="94" t="s">
        <v>100</v>
      </c>
      <c r="C61" s="96" t="s">
        <v>58</v>
      </c>
      <c r="D61" s="96"/>
      <c r="E61" s="96" t="s">
        <v>59</v>
      </c>
      <c r="F61" s="118">
        <v>32240</v>
      </c>
      <c r="G61" s="96" t="s">
        <v>57</v>
      </c>
      <c r="H61" s="97"/>
      <c r="I61" s="98" t="s">
        <v>208</v>
      </c>
      <c r="J61" s="88">
        <f ca="1" t="shared" si="1"/>
        <v>34</v>
      </c>
      <c r="K61" s="89"/>
      <c r="L61" s="18">
        <v>62</v>
      </c>
      <c r="M61" s="89"/>
      <c r="N61" s="89"/>
      <c r="O61" s="89"/>
      <c r="P61" s="89"/>
      <c r="Q61" s="89"/>
      <c r="R61" s="89"/>
    </row>
    <row r="62" spans="1:12" s="89" customFormat="1" ht="19.5" customHeight="1">
      <c r="A62" s="141">
        <v>52</v>
      </c>
      <c r="B62" s="95" t="s">
        <v>21</v>
      </c>
      <c r="C62" s="96" t="s">
        <v>53</v>
      </c>
      <c r="D62" s="96" t="s">
        <v>12</v>
      </c>
      <c r="E62" s="96" t="s">
        <v>59</v>
      </c>
      <c r="F62" s="118">
        <v>26983</v>
      </c>
      <c r="G62" s="96" t="s">
        <v>57</v>
      </c>
      <c r="H62" s="97"/>
      <c r="I62" s="98" t="s">
        <v>208</v>
      </c>
      <c r="J62" s="88">
        <f ca="1" t="shared" si="1"/>
        <v>49</v>
      </c>
      <c r="L62">
        <v>65</v>
      </c>
    </row>
    <row r="63" spans="1:12" s="89" customFormat="1" ht="19.5" customHeight="1">
      <c r="A63" s="94">
        <v>53</v>
      </c>
      <c r="B63" s="94" t="s">
        <v>23</v>
      </c>
      <c r="C63" s="96" t="s">
        <v>58</v>
      </c>
      <c r="D63" s="96" t="s">
        <v>72</v>
      </c>
      <c r="E63" s="96" t="s">
        <v>59</v>
      </c>
      <c r="F63" s="118">
        <v>28267</v>
      </c>
      <c r="G63" s="96" t="s">
        <v>57</v>
      </c>
      <c r="H63" s="97"/>
      <c r="I63" s="98" t="s">
        <v>208</v>
      </c>
      <c r="J63" s="88">
        <f ca="1" t="shared" si="1"/>
        <v>45</v>
      </c>
      <c r="L63" s="18">
        <v>66</v>
      </c>
    </row>
    <row r="64" spans="1:12" s="89" customFormat="1" ht="19.5" customHeight="1">
      <c r="A64" s="141">
        <v>54</v>
      </c>
      <c r="B64" s="94" t="s">
        <v>22</v>
      </c>
      <c r="C64" s="96" t="s">
        <v>58</v>
      </c>
      <c r="D64" s="96" t="s">
        <v>34</v>
      </c>
      <c r="E64" s="96" t="s">
        <v>59</v>
      </c>
      <c r="F64" s="118">
        <v>30341</v>
      </c>
      <c r="G64" s="96" t="s">
        <v>57</v>
      </c>
      <c r="H64" s="97"/>
      <c r="I64" s="98" t="s">
        <v>208</v>
      </c>
      <c r="J64" s="88">
        <f ca="1" t="shared" si="1"/>
        <v>40</v>
      </c>
      <c r="L64">
        <v>67</v>
      </c>
    </row>
    <row r="65" spans="1:12" s="89" customFormat="1" ht="19.5" customHeight="1">
      <c r="A65" s="94">
        <v>55</v>
      </c>
      <c r="B65" s="94" t="s">
        <v>102</v>
      </c>
      <c r="C65" s="96" t="s">
        <v>58</v>
      </c>
      <c r="D65" s="96"/>
      <c r="E65" s="96" t="s">
        <v>59</v>
      </c>
      <c r="F65" s="118">
        <v>22810</v>
      </c>
      <c r="G65" s="96" t="s">
        <v>55</v>
      </c>
      <c r="H65" s="97"/>
      <c r="I65" s="98" t="s">
        <v>208</v>
      </c>
      <c r="J65" s="88">
        <f ca="1" t="shared" si="1"/>
        <v>60</v>
      </c>
      <c r="L65" s="18">
        <v>68</v>
      </c>
    </row>
    <row r="66" spans="1:12" s="89" customFormat="1" ht="19.5" customHeight="1">
      <c r="A66" s="141">
        <v>56</v>
      </c>
      <c r="B66" s="144" t="s">
        <v>103</v>
      </c>
      <c r="C66" s="147" t="s">
        <v>58</v>
      </c>
      <c r="D66" s="147"/>
      <c r="E66" s="147" t="s">
        <v>59</v>
      </c>
      <c r="F66" s="148">
        <v>29107</v>
      </c>
      <c r="G66" s="147" t="s">
        <v>57</v>
      </c>
      <c r="H66" s="150"/>
      <c r="I66" s="152" t="s">
        <v>208</v>
      </c>
      <c r="J66" s="88">
        <f ca="1" t="shared" si="1"/>
        <v>43</v>
      </c>
      <c r="L66">
        <v>69</v>
      </c>
    </row>
    <row r="67" spans="1:12" s="89" customFormat="1" ht="19.5" customHeight="1">
      <c r="A67" s="94">
        <v>57</v>
      </c>
      <c r="B67" s="94" t="s">
        <v>104</v>
      </c>
      <c r="C67" s="96" t="s">
        <v>58</v>
      </c>
      <c r="D67" s="96"/>
      <c r="E67" s="96" t="s">
        <v>59</v>
      </c>
      <c r="F67" s="118">
        <v>32190</v>
      </c>
      <c r="G67" s="96" t="s">
        <v>57</v>
      </c>
      <c r="H67" s="97"/>
      <c r="I67" s="98" t="s">
        <v>208</v>
      </c>
      <c r="J67" s="88">
        <f ca="1" t="shared" si="1"/>
        <v>35</v>
      </c>
      <c r="L67" s="18">
        <v>70</v>
      </c>
    </row>
    <row r="68" spans="1:12" s="89" customFormat="1" ht="19.5" customHeight="1">
      <c r="A68" s="141">
        <v>58</v>
      </c>
      <c r="B68" s="94" t="s">
        <v>207</v>
      </c>
      <c r="C68" s="96" t="s">
        <v>58</v>
      </c>
      <c r="D68" s="106"/>
      <c r="E68" s="96" t="s">
        <v>59</v>
      </c>
      <c r="F68" s="118">
        <v>27763</v>
      </c>
      <c r="G68" s="96" t="s">
        <v>57</v>
      </c>
      <c r="H68" s="97"/>
      <c r="I68" s="98" t="s">
        <v>208</v>
      </c>
      <c r="J68" s="88">
        <f ca="1" t="shared" si="1"/>
        <v>47</v>
      </c>
      <c r="L68">
        <v>71</v>
      </c>
    </row>
    <row r="69" spans="1:12" s="89" customFormat="1" ht="19.5" customHeight="1">
      <c r="A69" s="94">
        <v>59</v>
      </c>
      <c r="B69" s="94" t="s">
        <v>214</v>
      </c>
      <c r="C69" s="96" t="s">
        <v>58</v>
      </c>
      <c r="D69" s="106"/>
      <c r="E69" s="96" t="s">
        <v>59</v>
      </c>
      <c r="F69" s="118">
        <v>32945</v>
      </c>
      <c r="G69" s="96" t="s">
        <v>57</v>
      </c>
      <c r="H69" s="97"/>
      <c r="I69" s="98" t="s">
        <v>216</v>
      </c>
      <c r="J69" s="88">
        <f ca="1" t="shared" si="1"/>
        <v>33</v>
      </c>
      <c r="L69" s="18">
        <v>72</v>
      </c>
    </row>
    <row r="70" spans="1:12" s="89" customFormat="1" ht="19.5" customHeight="1">
      <c r="A70" s="141">
        <v>60</v>
      </c>
      <c r="B70" s="94" t="s">
        <v>229</v>
      </c>
      <c r="C70" s="96" t="s">
        <v>58</v>
      </c>
      <c r="D70" s="106"/>
      <c r="E70" s="96" t="s">
        <v>61</v>
      </c>
      <c r="F70" s="118">
        <v>34340</v>
      </c>
      <c r="G70" s="96" t="s">
        <v>55</v>
      </c>
      <c r="H70" s="107"/>
      <c r="I70" s="98" t="s">
        <v>216</v>
      </c>
      <c r="J70" s="88">
        <f ca="1" t="shared" si="1"/>
        <v>29</v>
      </c>
      <c r="L70">
        <v>73</v>
      </c>
    </row>
    <row r="71" spans="1:18" s="91" customFormat="1" ht="19.5" customHeight="1">
      <c r="A71" s="94">
        <v>61</v>
      </c>
      <c r="B71" s="94" t="s">
        <v>267</v>
      </c>
      <c r="C71" s="96" t="s">
        <v>58</v>
      </c>
      <c r="D71" s="106"/>
      <c r="E71" s="96" t="s">
        <v>61</v>
      </c>
      <c r="F71" s="118">
        <v>35132</v>
      </c>
      <c r="G71" s="96" t="s">
        <v>57</v>
      </c>
      <c r="H71" s="107"/>
      <c r="I71" s="98" t="s">
        <v>216</v>
      </c>
      <c r="J71" s="88">
        <f ca="1" t="shared" si="1"/>
        <v>27</v>
      </c>
      <c r="K71" s="89"/>
      <c r="L71" s="18">
        <v>74</v>
      </c>
      <c r="M71" s="89"/>
      <c r="N71" s="89"/>
      <c r="O71" s="89"/>
      <c r="P71" s="89"/>
      <c r="Q71" s="89"/>
      <c r="R71" s="89"/>
    </row>
    <row r="72" spans="1:12" s="89" customFormat="1" ht="19.5" customHeight="1">
      <c r="A72" s="141">
        <v>62</v>
      </c>
      <c r="B72" s="146" t="s">
        <v>11</v>
      </c>
      <c r="C72" s="147" t="s">
        <v>53</v>
      </c>
      <c r="D72" s="147" t="s">
        <v>12</v>
      </c>
      <c r="E72" s="147" t="s">
        <v>56</v>
      </c>
      <c r="F72" s="148">
        <v>27975</v>
      </c>
      <c r="G72" s="147" t="s">
        <v>55</v>
      </c>
      <c r="H72" s="150"/>
      <c r="I72" s="152" t="s">
        <v>208</v>
      </c>
      <c r="J72" s="88">
        <f ca="1" t="shared" si="1"/>
        <v>46</v>
      </c>
      <c r="L72">
        <v>77</v>
      </c>
    </row>
    <row r="73" spans="1:12" s="89" customFormat="1" ht="19.5" customHeight="1">
      <c r="A73" s="94">
        <v>63</v>
      </c>
      <c r="B73" s="94" t="s">
        <v>13</v>
      </c>
      <c r="C73" s="96" t="s">
        <v>58</v>
      </c>
      <c r="D73" s="96" t="s">
        <v>34</v>
      </c>
      <c r="E73" s="96" t="s">
        <v>86</v>
      </c>
      <c r="F73" s="118">
        <v>27439</v>
      </c>
      <c r="G73" s="96" t="s">
        <v>57</v>
      </c>
      <c r="H73" s="97"/>
      <c r="I73" s="98" t="s">
        <v>208</v>
      </c>
      <c r="J73" s="88">
        <f ca="1" t="shared" si="1"/>
        <v>48</v>
      </c>
      <c r="L73" s="18">
        <v>78</v>
      </c>
    </row>
    <row r="74" spans="1:12" s="89" customFormat="1" ht="19.5" customHeight="1">
      <c r="A74" s="141">
        <v>64</v>
      </c>
      <c r="B74" s="94" t="s">
        <v>108</v>
      </c>
      <c r="C74" s="96" t="s">
        <v>58</v>
      </c>
      <c r="D74" s="96"/>
      <c r="E74" s="96" t="s">
        <v>59</v>
      </c>
      <c r="F74" s="118">
        <v>29819</v>
      </c>
      <c r="G74" s="96" t="s">
        <v>55</v>
      </c>
      <c r="H74" s="97"/>
      <c r="I74" s="98" t="s">
        <v>208</v>
      </c>
      <c r="J74" s="88">
        <f ca="1" t="shared" si="1"/>
        <v>41</v>
      </c>
      <c r="L74">
        <v>79</v>
      </c>
    </row>
    <row r="75" spans="1:12" s="89" customFormat="1" ht="19.5" customHeight="1">
      <c r="A75" s="94">
        <v>65</v>
      </c>
      <c r="B75" s="94" t="s">
        <v>109</v>
      </c>
      <c r="C75" s="96" t="s">
        <v>58</v>
      </c>
      <c r="D75" s="96"/>
      <c r="E75" s="96" t="s">
        <v>59</v>
      </c>
      <c r="F75" s="118">
        <v>28537</v>
      </c>
      <c r="G75" s="96" t="s">
        <v>57</v>
      </c>
      <c r="H75" s="97"/>
      <c r="I75" s="98" t="s">
        <v>208</v>
      </c>
      <c r="J75" s="88">
        <f aca="true" ca="1" t="shared" si="2" ref="J75:J93">ROUND((TODAY()-F75)/365,0)</f>
        <v>45</v>
      </c>
      <c r="L75" s="18">
        <v>80</v>
      </c>
    </row>
    <row r="76" spans="1:12" s="89" customFormat="1" ht="19.5" customHeight="1">
      <c r="A76" s="141">
        <v>66</v>
      </c>
      <c r="B76" s="94" t="s">
        <v>110</v>
      </c>
      <c r="C76" s="96" t="s">
        <v>58</v>
      </c>
      <c r="D76" s="96"/>
      <c r="E76" s="96" t="s">
        <v>59</v>
      </c>
      <c r="F76" s="118">
        <v>25594</v>
      </c>
      <c r="G76" s="96" t="s">
        <v>55</v>
      </c>
      <c r="H76" s="97"/>
      <c r="I76" s="98" t="s">
        <v>208</v>
      </c>
      <c r="J76" s="88">
        <f ca="1" t="shared" si="2"/>
        <v>53</v>
      </c>
      <c r="L76">
        <v>81</v>
      </c>
    </row>
    <row r="77" spans="1:12" s="89" customFormat="1" ht="19.5" customHeight="1">
      <c r="A77" s="94">
        <v>67</v>
      </c>
      <c r="B77" s="95" t="s">
        <v>111</v>
      </c>
      <c r="C77" s="96" t="s">
        <v>58</v>
      </c>
      <c r="D77" s="96"/>
      <c r="E77" s="96" t="s">
        <v>56</v>
      </c>
      <c r="F77" s="118">
        <v>29259</v>
      </c>
      <c r="G77" s="96" t="s">
        <v>57</v>
      </c>
      <c r="H77" s="97"/>
      <c r="I77" s="98" t="s">
        <v>208</v>
      </c>
      <c r="J77" s="88">
        <f ca="1" t="shared" si="2"/>
        <v>43</v>
      </c>
      <c r="L77" s="18">
        <v>82</v>
      </c>
    </row>
    <row r="78" spans="1:12" s="89" customFormat="1" ht="19.5" customHeight="1">
      <c r="A78" s="141">
        <v>68</v>
      </c>
      <c r="B78" s="94" t="s">
        <v>112</v>
      </c>
      <c r="C78" s="96" t="s">
        <v>58</v>
      </c>
      <c r="D78" s="96"/>
      <c r="E78" s="96" t="s">
        <v>56</v>
      </c>
      <c r="F78" s="120">
        <v>30560</v>
      </c>
      <c r="G78" s="96" t="s">
        <v>57</v>
      </c>
      <c r="H78" s="97"/>
      <c r="I78" s="98" t="s">
        <v>208</v>
      </c>
      <c r="J78" s="88">
        <f ca="1" t="shared" si="2"/>
        <v>39</v>
      </c>
      <c r="L78">
        <v>83</v>
      </c>
    </row>
    <row r="79" spans="1:12" s="89" customFormat="1" ht="19.5" customHeight="1">
      <c r="A79" s="94">
        <v>69</v>
      </c>
      <c r="B79" s="95" t="s">
        <v>113</v>
      </c>
      <c r="C79" s="96" t="s">
        <v>58</v>
      </c>
      <c r="D79" s="96" t="s">
        <v>34</v>
      </c>
      <c r="E79" s="96" t="s">
        <v>86</v>
      </c>
      <c r="F79" s="118">
        <v>29553</v>
      </c>
      <c r="G79" s="96" t="s">
        <v>57</v>
      </c>
      <c r="H79" s="97"/>
      <c r="I79" s="98" t="s">
        <v>208</v>
      </c>
      <c r="J79" s="88">
        <f ca="1" t="shared" si="2"/>
        <v>42</v>
      </c>
      <c r="L79" s="18">
        <v>84</v>
      </c>
    </row>
    <row r="80" spans="1:12" s="89" customFormat="1" ht="19.5" customHeight="1">
      <c r="A80" s="141">
        <v>70</v>
      </c>
      <c r="B80" s="95" t="s">
        <v>114</v>
      </c>
      <c r="C80" s="96" t="s">
        <v>58</v>
      </c>
      <c r="D80" s="96"/>
      <c r="E80" s="96" t="s">
        <v>59</v>
      </c>
      <c r="F80" s="118">
        <v>28326</v>
      </c>
      <c r="G80" s="96" t="s">
        <v>55</v>
      </c>
      <c r="H80" s="99"/>
      <c r="I80" s="98" t="s">
        <v>208</v>
      </c>
      <c r="J80" s="88">
        <f ca="1" t="shared" si="2"/>
        <v>45</v>
      </c>
      <c r="L80">
        <v>85</v>
      </c>
    </row>
    <row r="81" spans="1:12" s="89" customFormat="1" ht="19.5" customHeight="1">
      <c r="A81" s="94">
        <v>71</v>
      </c>
      <c r="B81" s="95" t="s">
        <v>136</v>
      </c>
      <c r="C81" s="96" t="s">
        <v>58</v>
      </c>
      <c r="D81" s="96"/>
      <c r="E81" s="96" t="s">
        <v>59</v>
      </c>
      <c r="F81" s="124">
        <v>31749</v>
      </c>
      <c r="G81" s="96" t="s">
        <v>57</v>
      </c>
      <c r="H81" s="99"/>
      <c r="I81" s="98" t="s">
        <v>208</v>
      </c>
      <c r="J81" s="88">
        <f ca="1" t="shared" si="2"/>
        <v>36</v>
      </c>
      <c r="L81" s="18">
        <v>86</v>
      </c>
    </row>
    <row r="82" spans="1:12" s="89" customFormat="1" ht="19.5" customHeight="1">
      <c r="A82" s="141">
        <v>72</v>
      </c>
      <c r="B82" s="94" t="s">
        <v>142</v>
      </c>
      <c r="C82" s="96" t="s">
        <v>58</v>
      </c>
      <c r="D82" s="96"/>
      <c r="E82" s="96" t="s">
        <v>59</v>
      </c>
      <c r="F82" s="118">
        <v>27325</v>
      </c>
      <c r="G82" s="96" t="s">
        <v>55</v>
      </c>
      <c r="H82" s="99"/>
      <c r="I82" s="98" t="s">
        <v>208</v>
      </c>
      <c r="J82" s="88">
        <f ca="1" t="shared" si="2"/>
        <v>48</v>
      </c>
      <c r="L82">
        <v>87</v>
      </c>
    </row>
    <row r="83" spans="1:12" s="89" customFormat="1" ht="19.5" customHeight="1">
      <c r="A83" s="94">
        <v>73</v>
      </c>
      <c r="B83" s="100" t="s">
        <v>220</v>
      </c>
      <c r="C83" s="106" t="s">
        <v>58</v>
      </c>
      <c r="D83" s="106"/>
      <c r="E83" s="106" t="s">
        <v>61</v>
      </c>
      <c r="F83" s="118">
        <v>34447</v>
      </c>
      <c r="G83" s="106" t="s">
        <v>57</v>
      </c>
      <c r="H83" s="107"/>
      <c r="I83" s="98" t="s">
        <v>216</v>
      </c>
      <c r="J83" s="88">
        <f ca="1" t="shared" si="2"/>
        <v>28</v>
      </c>
      <c r="L83" s="18">
        <v>88</v>
      </c>
    </row>
    <row r="84" spans="1:12" s="89" customFormat="1" ht="19.5" customHeight="1">
      <c r="A84" s="141">
        <v>74</v>
      </c>
      <c r="B84" s="146" t="s">
        <v>135</v>
      </c>
      <c r="C84" s="147" t="s">
        <v>58</v>
      </c>
      <c r="D84" s="147"/>
      <c r="E84" s="147" t="s">
        <v>59</v>
      </c>
      <c r="F84" s="148">
        <v>27725</v>
      </c>
      <c r="G84" s="147" t="s">
        <v>57</v>
      </c>
      <c r="H84" s="151"/>
      <c r="I84" s="152" t="s">
        <v>208</v>
      </c>
      <c r="J84" s="88">
        <f ca="1" t="shared" si="2"/>
        <v>47</v>
      </c>
      <c r="L84">
        <v>89</v>
      </c>
    </row>
    <row r="85" spans="1:12" s="89" customFormat="1" ht="19.5" customHeight="1">
      <c r="A85" s="94">
        <v>75</v>
      </c>
      <c r="B85" s="108" t="s">
        <v>256</v>
      </c>
      <c r="C85" s="109" t="s">
        <v>58</v>
      </c>
      <c r="D85" s="96"/>
      <c r="E85" s="96" t="s">
        <v>66</v>
      </c>
      <c r="F85" s="110">
        <v>33239</v>
      </c>
      <c r="G85" s="96" t="s">
        <v>55</v>
      </c>
      <c r="H85" s="107"/>
      <c r="I85" s="98" t="s">
        <v>216</v>
      </c>
      <c r="J85" s="88">
        <f ca="1" t="shared" si="2"/>
        <v>32</v>
      </c>
      <c r="L85" s="18">
        <v>90</v>
      </c>
    </row>
    <row r="86" spans="1:12" s="89" customFormat="1" ht="19.5" customHeight="1">
      <c r="A86" s="141">
        <v>76</v>
      </c>
      <c r="B86" s="94" t="s">
        <v>39</v>
      </c>
      <c r="C86" s="109" t="s">
        <v>58</v>
      </c>
      <c r="D86" s="96"/>
      <c r="E86" s="96" t="s">
        <v>59</v>
      </c>
      <c r="F86" s="118">
        <v>31971</v>
      </c>
      <c r="G86" s="96" t="s">
        <v>55</v>
      </c>
      <c r="H86" s="99"/>
      <c r="I86" s="98" t="s">
        <v>208</v>
      </c>
      <c r="J86" s="88">
        <f ca="1" t="shared" si="2"/>
        <v>35</v>
      </c>
      <c r="L86">
        <v>91</v>
      </c>
    </row>
    <row r="87" spans="1:12" s="89" customFormat="1" ht="19.5" customHeight="1">
      <c r="A87" s="94">
        <v>77</v>
      </c>
      <c r="B87" s="95" t="s">
        <v>14</v>
      </c>
      <c r="C87" s="96" t="s">
        <v>58</v>
      </c>
      <c r="D87" s="96" t="s">
        <v>12</v>
      </c>
      <c r="E87" s="96" t="s">
        <v>59</v>
      </c>
      <c r="F87" s="118">
        <v>24668</v>
      </c>
      <c r="G87" s="96" t="s">
        <v>57</v>
      </c>
      <c r="H87" s="97"/>
      <c r="I87" s="98" t="s">
        <v>208</v>
      </c>
      <c r="J87" s="88">
        <f ca="1" t="shared" si="2"/>
        <v>55</v>
      </c>
      <c r="L87" s="18">
        <v>94</v>
      </c>
    </row>
    <row r="88" spans="1:12" s="89" customFormat="1" ht="19.5" customHeight="1">
      <c r="A88" s="141">
        <v>78</v>
      </c>
      <c r="B88" s="94" t="s">
        <v>117</v>
      </c>
      <c r="C88" s="96" t="s">
        <v>58</v>
      </c>
      <c r="D88" s="96" t="s">
        <v>34</v>
      </c>
      <c r="E88" s="96" t="s">
        <v>59</v>
      </c>
      <c r="F88" s="118">
        <v>25864</v>
      </c>
      <c r="G88" s="96" t="s">
        <v>57</v>
      </c>
      <c r="H88" s="97"/>
      <c r="I88" s="98" t="s">
        <v>208</v>
      </c>
      <c r="J88" s="88">
        <f ca="1" t="shared" si="2"/>
        <v>52</v>
      </c>
      <c r="L88">
        <v>95</v>
      </c>
    </row>
    <row r="89" spans="1:12" s="89" customFormat="1" ht="19.5" customHeight="1">
      <c r="A89" s="94">
        <v>79</v>
      </c>
      <c r="B89" s="105" t="s">
        <v>279</v>
      </c>
      <c r="C89" s="96" t="s">
        <v>58</v>
      </c>
      <c r="D89" s="96"/>
      <c r="E89" s="96" t="s">
        <v>59</v>
      </c>
      <c r="F89" s="128" t="s">
        <v>283</v>
      </c>
      <c r="G89" s="96" t="s">
        <v>57</v>
      </c>
      <c r="H89" s="97"/>
      <c r="I89" s="98" t="s">
        <v>208</v>
      </c>
      <c r="J89" s="88">
        <f ca="1" t="shared" si="2"/>
        <v>55</v>
      </c>
      <c r="L89" s="18">
        <v>96</v>
      </c>
    </row>
    <row r="90" spans="1:12" s="89" customFormat="1" ht="19.5" customHeight="1">
      <c r="A90" s="141">
        <v>80</v>
      </c>
      <c r="B90" s="94" t="s">
        <v>118</v>
      </c>
      <c r="C90" s="96" t="s">
        <v>58</v>
      </c>
      <c r="D90" s="96" t="s">
        <v>34</v>
      </c>
      <c r="E90" s="96" t="s">
        <v>59</v>
      </c>
      <c r="F90" s="118">
        <v>26802</v>
      </c>
      <c r="G90" s="96" t="s">
        <v>57</v>
      </c>
      <c r="H90" s="97"/>
      <c r="I90" s="98" t="s">
        <v>208</v>
      </c>
      <c r="J90" s="88">
        <f ca="1" t="shared" si="2"/>
        <v>49</v>
      </c>
      <c r="L90">
        <v>97</v>
      </c>
    </row>
    <row r="91" spans="1:12" s="89" customFormat="1" ht="19.5" customHeight="1">
      <c r="A91" s="94">
        <v>81</v>
      </c>
      <c r="B91" s="94" t="s">
        <v>204</v>
      </c>
      <c r="C91" s="96" t="s">
        <v>58</v>
      </c>
      <c r="D91" s="96"/>
      <c r="E91" s="96" t="s">
        <v>59</v>
      </c>
      <c r="F91" s="118">
        <v>33617</v>
      </c>
      <c r="G91" s="96" t="s">
        <v>55</v>
      </c>
      <c r="H91" s="97"/>
      <c r="I91" s="98" t="s">
        <v>216</v>
      </c>
      <c r="J91" s="88">
        <f ca="1" t="shared" si="2"/>
        <v>31</v>
      </c>
      <c r="L91" s="18">
        <v>98</v>
      </c>
    </row>
    <row r="92" spans="1:12" s="89" customFormat="1" ht="19.5" customHeight="1">
      <c r="A92" s="141">
        <v>82</v>
      </c>
      <c r="B92" s="95" t="s">
        <v>32</v>
      </c>
      <c r="C92" s="96" t="s">
        <v>58</v>
      </c>
      <c r="D92" s="96" t="s">
        <v>120</v>
      </c>
      <c r="E92" s="96" t="s">
        <v>56</v>
      </c>
      <c r="F92" s="118">
        <v>29063</v>
      </c>
      <c r="G92" s="96" t="s">
        <v>55</v>
      </c>
      <c r="H92" s="97"/>
      <c r="I92" s="98" t="s">
        <v>208</v>
      </c>
      <c r="J92" s="88">
        <f ca="1" t="shared" si="2"/>
        <v>43</v>
      </c>
      <c r="L92">
        <v>101</v>
      </c>
    </row>
    <row r="93" spans="1:12" s="89" customFormat="1" ht="19.5" customHeight="1">
      <c r="A93" s="94">
        <v>83</v>
      </c>
      <c r="B93" s="95" t="s">
        <v>26</v>
      </c>
      <c r="C93" s="96" t="s">
        <v>58</v>
      </c>
      <c r="D93" s="96" t="s">
        <v>121</v>
      </c>
      <c r="E93" s="96" t="s">
        <v>59</v>
      </c>
      <c r="F93" s="118">
        <v>27885</v>
      </c>
      <c r="G93" s="96" t="s">
        <v>55</v>
      </c>
      <c r="H93" s="99"/>
      <c r="I93" s="98" t="s">
        <v>208</v>
      </c>
      <c r="J93" s="88">
        <f ca="1" t="shared" si="2"/>
        <v>46</v>
      </c>
      <c r="L93" s="18">
        <v>108</v>
      </c>
    </row>
    <row r="94" spans="1:10" s="18" customFormat="1" ht="21" customHeight="1">
      <c r="A94" s="24"/>
      <c r="B94" s="25"/>
      <c r="C94" s="26"/>
      <c r="D94" s="27"/>
      <c r="E94" s="26"/>
      <c r="F94" s="28"/>
      <c r="G94" s="29"/>
      <c r="H94" s="30"/>
      <c r="I94" s="72"/>
      <c r="J94" s="71"/>
    </row>
    <row r="95" spans="1:10" s="18" customFormat="1" ht="15">
      <c r="A95" s="31"/>
      <c r="B95" s="167" t="s">
        <v>246</v>
      </c>
      <c r="C95" s="168"/>
      <c r="D95" s="167" t="s">
        <v>245</v>
      </c>
      <c r="E95" s="167"/>
      <c r="F95" s="32"/>
      <c r="G95" s="51" t="s">
        <v>48</v>
      </c>
      <c r="H95" s="51"/>
      <c r="I95" s="73"/>
      <c r="J95" s="71"/>
    </row>
    <row r="96" spans="1:15" s="18" customFormat="1" ht="15">
      <c r="A96" s="31"/>
      <c r="B96" s="33" t="s">
        <v>54</v>
      </c>
      <c r="C96" s="34">
        <f>COUNTIF($E$11:$E$93,"PGS.TS")</f>
        <v>0</v>
      </c>
      <c r="D96" s="33" t="s">
        <v>54</v>
      </c>
      <c r="E96" s="34">
        <f>COUNTIF($E$11:$E$93,"PGS.TS")</f>
        <v>0</v>
      </c>
      <c r="F96" s="32"/>
      <c r="G96" s="33" t="s">
        <v>53</v>
      </c>
      <c r="H96" s="34">
        <f>COUNTIF($C$11:$C$93,"GVC")</f>
        <v>7</v>
      </c>
      <c r="I96" s="73">
        <f>COUNTIF($C$11:$C$93,"GVC")</f>
        <v>7</v>
      </c>
      <c r="J96" s="74"/>
      <c r="K96" s="35"/>
      <c r="L96" s="36"/>
      <c r="M96" s="36"/>
      <c r="N96" s="36"/>
      <c r="O96" s="36"/>
    </row>
    <row r="97" spans="1:15" s="18" customFormat="1" ht="15">
      <c r="A97" s="31"/>
      <c r="B97" s="33" t="s">
        <v>56</v>
      </c>
      <c r="C97" s="34">
        <f>COUNTIF($E$11:$E$93,"TS")</f>
        <v>6</v>
      </c>
      <c r="D97" s="33" t="s">
        <v>56</v>
      </c>
      <c r="E97" s="34">
        <f>COUNTIF($E$11:$E$93,"TS")</f>
        <v>6</v>
      </c>
      <c r="F97" s="32"/>
      <c r="G97" s="33" t="s">
        <v>58</v>
      </c>
      <c r="H97" s="34">
        <f>COUNTIF($C$11:$C$93,"GV")</f>
        <v>76</v>
      </c>
      <c r="I97" s="73">
        <f>COUNTIF($C$11:$C$93,"GV")</f>
        <v>76</v>
      </c>
      <c r="J97" s="74"/>
      <c r="K97" s="35"/>
      <c r="L97" s="36"/>
      <c r="M97" s="36"/>
      <c r="N97" s="36"/>
      <c r="O97" s="36"/>
    </row>
    <row r="98" spans="1:15" s="18" customFormat="1" ht="15">
      <c r="A98" s="31"/>
      <c r="B98" s="33" t="s">
        <v>86</v>
      </c>
      <c r="C98" s="34">
        <f>COUNTIF($E$11:$E$93,"NCS")</f>
        <v>3</v>
      </c>
      <c r="D98" s="33" t="s">
        <v>86</v>
      </c>
      <c r="E98" s="34">
        <f>COUNTIF($E$11:$E$93,"NCS")</f>
        <v>3</v>
      </c>
      <c r="F98" s="32"/>
      <c r="G98" s="33" t="s">
        <v>170</v>
      </c>
      <c r="H98" s="34">
        <f>COUNTIF($C$11:$C$93,"GVMN")</f>
        <v>0</v>
      </c>
      <c r="I98" s="73">
        <f>COUNTIF($C$11:$C$95,"GVMN")</f>
        <v>0</v>
      </c>
      <c r="J98" s="74"/>
      <c r="K98" s="35"/>
      <c r="L98" s="36"/>
      <c r="M98" s="36"/>
      <c r="N98" s="36"/>
      <c r="O98" s="36"/>
    </row>
    <row r="99" spans="1:15" s="18" customFormat="1" ht="15">
      <c r="A99" s="31"/>
      <c r="B99" s="33" t="s">
        <v>59</v>
      </c>
      <c r="C99" s="34">
        <f>COUNTIF($A$11:$H$93,"THS")</f>
        <v>58</v>
      </c>
      <c r="D99" s="33" t="s">
        <v>59</v>
      </c>
      <c r="E99" s="34">
        <f>COUNTIF($A$11:$H$93,"THS")</f>
        <v>58</v>
      </c>
      <c r="F99" s="32"/>
      <c r="G99" s="37" t="s">
        <v>196</v>
      </c>
      <c r="H99" s="37">
        <f>SUM(H96:H98)</f>
        <v>83</v>
      </c>
      <c r="I99" s="38">
        <f>SUM(I96:I98)</f>
        <v>83</v>
      </c>
      <c r="J99" s="74"/>
      <c r="K99" s="35"/>
      <c r="L99" s="36"/>
      <c r="M99" s="36"/>
      <c r="N99" s="36"/>
      <c r="O99" s="36"/>
    </row>
    <row r="100" spans="1:15" s="18" customFormat="1" ht="15">
      <c r="A100" s="31"/>
      <c r="B100" s="33" t="s">
        <v>66</v>
      </c>
      <c r="C100" s="34">
        <f>COUNTIF($E$11:$E$93,"CH")</f>
        <v>3</v>
      </c>
      <c r="D100" s="33" t="s">
        <v>66</v>
      </c>
      <c r="E100" s="34">
        <f>COUNTIF($E$11:$E$93,"CH")</f>
        <v>3</v>
      </c>
      <c r="F100" s="32"/>
      <c r="H100" s="35"/>
      <c r="I100" s="75"/>
      <c r="J100" s="74"/>
      <c r="K100" s="35"/>
      <c r="L100" s="36"/>
      <c r="M100" s="36"/>
      <c r="N100" s="36"/>
      <c r="O100" s="36"/>
    </row>
    <row r="101" spans="1:15" s="18" customFormat="1" ht="15">
      <c r="A101" s="31"/>
      <c r="B101" s="33" t="s">
        <v>61</v>
      </c>
      <c r="C101" s="34">
        <f>COUNTIF($E$11:$E$93,"CN")</f>
        <v>13</v>
      </c>
      <c r="D101" s="33" t="s">
        <v>61</v>
      </c>
      <c r="E101" s="34">
        <f>COUNTIF($E$11:$E$93,"CN")</f>
        <v>13</v>
      </c>
      <c r="F101" s="32"/>
      <c r="H101" s="35"/>
      <c r="I101" s="76"/>
      <c r="J101" s="74"/>
      <c r="K101" s="35"/>
      <c r="L101" s="36"/>
      <c r="M101" s="36"/>
      <c r="N101" s="36"/>
      <c r="O101" s="36"/>
    </row>
    <row r="102" spans="1:15" s="18" customFormat="1" ht="15">
      <c r="A102" s="31"/>
      <c r="B102" s="33" t="s">
        <v>70</v>
      </c>
      <c r="C102" s="34">
        <f>COUNTIF($E$11:$E$93,"CĐ")</f>
        <v>0</v>
      </c>
      <c r="D102" s="33" t="s">
        <v>70</v>
      </c>
      <c r="E102" s="34">
        <f>COUNTIF($E$11:$E$93,"CĐ")</f>
        <v>0</v>
      </c>
      <c r="F102" s="32"/>
      <c r="G102" s="39" t="s">
        <v>208</v>
      </c>
      <c r="H102" s="40"/>
      <c r="I102" s="73">
        <f>COUNTIF($I$11:$I$93,"BC")</f>
        <v>72</v>
      </c>
      <c r="J102" s="74"/>
      <c r="K102" s="35"/>
      <c r="L102" s="36"/>
      <c r="M102" s="41"/>
      <c r="N102" s="35"/>
      <c r="O102" s="36"/>
    </row>
    <row r="103" spans="1:15" s="18" customFormat="1" ht="15">
      <c r="A103" s="31"/>
      <c r="B103" s="33" t="s">
        <v>106</v>
      </c>
      <c r="C103" s="34">
        <f>COUNTIF($E$11:$E$93,"TC")</f>
        <v>0</v>
      </c>
      <c r="D103" s="33" t="s">
        <v>106</v>
      </c>
      <c r="E103" s="34">
        <f>COUNTIF($E$11:$E$93,"TC")</f>
        <v>0</v>
      </c>
      <c r="F103" s="32"/>
      <c r="G103" s="39" t="s">
        <v>216</v>
      </c>
      <c r="H103" s="40"/>
      <c r="I103" s="73">
        <f>COUNTIF($I$11:$I$93,"HĐKXĐTH")</f>
        <v>11</v>
      </c>
      <c r="J103" s="74"/>
      <c r="K103" s="35"/>
      <c r="L103" s="36"/>
      <c r="M103" s="41"/>
      <c r="N103" s="35"/>
      <c r="O103" s="36"/>
    </row>
    <row r="104" spans="1:15" s="18" customFormat="1" ht="15">
      <c r="A104" s="31"/>
      <c r="B104" s="33" t="s">
        <v>213</v>
      </c>
      <c r="C104" s="34">
        <f>COUNTIF($E$11:$E$93,"PT")</f>
        <v>0</v>
      </c>
      <c r="D104" s="33" t="s">
        <v>213</v>
      </c>
      <c r="E104" s="34">
        <f>COUNTIF($E$11:$E$93,"PT")</f>
        <v>0</v>
      </c>
      <c r="F104" s="32"/>
      <c r="G104" s="39" t="s">
        <v>209</v>
      </c>
      <c r="H104" s="40"/>
      <c r="I104" s="73">
        <f>COUNTIF($I$11:$I$93,"HĐCTH")</f>
        <v>0</v>
      </c>
      <c r="J104" s="74"/>
      <c r="K104" s="35"/>
      <c r="L104" s="36"/>
      <c r="M104" s="41"/>
      <c r="N104" s="35"/>
      <c r="O104" s="36"/>
    </row>
    <row r="105" spans="1:15" s="18" customFormat="1" ht="15">
      <c r="A105" s="31"/>
      <c r="B105" s="33" t="s">
        <v>55</v>
      </c>
      <c r="C105" s="34">
        <f>COUNTIF($G$11:$G$93,"Nam")</f>
        <v>28</v>
      </c>
      <c r="D105" s="33" t="s">
        <v>55</v>
      </c>
      <c r="E105" s="34">
        <f>COUNTIF($G$11:$G$93,"Nam")</f>
        <v>28</v>
      </c>
      <c r="F105" s="32"/>
      <c r="G105" s="39" t="s">
        <v>215</v>
      </c>
      <c r="H105" s="43"/>
      <c r="I105" s="73">
        <f>COUNTIF($I$11:$I$93,"HĐNĐ68")</f>
        <v>0</v>
      </c>
      <c r="J105" s="74"/>
      <c r="K105" s="36"/>
      <c r="L105" s="36"/>
      <c r="M105" s="41"/>
      <c r="N105" s="35"/>
      <c r="O105" s="36"/>
    </row>
    <row r="106" spans="1:15" s="18" customFormat="1" ht="15">
      <c r="A106" s="31"/>
      <c r="B106" s="33" t="s">
        <v>57</v>
      </c>
      <c r="C106" s="34">
        <f>COUNTIF($G$11:$G$93,"NỮ")</f>
        <v>55</v>
      </c>
      <c r="D106" s="33" t="s">
        <v>57</v>
      </c>
      <c r="E106" s="34">
        <f>COUNTIF($G$11:$G$93,"NỮ")</f>
        <v>55</v>
      </c>
      <c r="F106" s="32"/>
      <c r="G106" s="37" t="s">
        <v>196</v>
      </c>
      <c r="H106" s="43"/>
      <c r="I106" s="44">
        <f>SUM(I102:I105)</f>
        <v>83</v>
      </c>
      <c r="J106" s="77"/>
      <c r="K106" s="36"/>
      <c r="L106" s="36"/>
      <c r="M106" s="41"/>
      <c r="N106" s="35"/>
      <c r="O106" s="36"/>
    </row>
    <row r="107" spans="1:15" s="18" customFormat="1" ht="15">
      <c r="A107" s="31"/>
      <c r="B107" s="37" t="s">
        <v>196</v>
      </c>
      <c r="C107" s="38">
        <f>SUM($E$96:$E$104)</f>
        <v>83</v>
      </c>
      <c r="D107" s="37" t="s">
        <v>196</v>
      </c>
      <c r="E107" s="38">
        <f>SUM($E$96:$E$104)</f>
        <v>83</v>
      </c>
      <c r="F107" s="32"/>
      <c r="H107" s="36"/>
      <c r="I107" s="76"/>
      <c r="J107" s="77"/>
      <c r="K107" s="36"/>
      <c r="L107" s="36"/>
      <c r="M107" s="41"/>
      <c r="N107" s="35"/>
      <c r="O107" s="36"/>
    </row>
    <row r="108" spans="1:15" s="18" customFormat="1" ht="15">
      <c r="A108" s="31"/>
      <c r="B108" s="81"/>
      <c r="C108" s="82"/>
      <c r="D108" s="81"/>
      <c r="E108" s="82"/>
      <c r="F108" s="32"/>
      <c r="H108" s="36"/>
      <c r="I108" s="76"/>
      <c r="J108" s="77"/>
      <c r="K108" s="36"/>
      <c r="L108" s="36"/>
      <c r="M108" s="41"/>
      <c r="N108" s="35"/>
      <c r="O108" s="36"/>
    </row>
    <row r="109" spans="1:15" s="18" customFormat="1" ht="15">
      <c r="A109" s="31"/>
      <c r="C109" s="42"/>
      <c r="D109" s="42"/>
      <c r="F109" s="32"/>
      <c r="H109" s="36"/>
      <c r="I109" s="76"/>
      <c r="J109" s="77"/>
      <c r="K109" s="36"/>
      <c r="L109" s="36"/>
      <c r="M109" s="41"/>
      <c r="N109" s="35"/>
      <c r="O109" s="36"/>
    </row>
    <row r="110" spans="1:15" s="18" customFormat="1" ht="15">
      <c r="A110" s="31"/>
      <c r="B110" s="169" t="s">
        <v>239</v>
      </c>
      <c r="C110" s="168"/>
      <c r="D110" s="169" t="s">
        <v>241</v>
      </c>
      <c r="E110" s="168"/>
      <c r="F110" s="169" t="s">
        <v>240</v>
      </c>
      <c r="G110" s="168"/>
      <c r="H110" s="36"/>
      <c r="I110" s="76"/>
      <c r="J110" s="77"/>
      <c r="K110" s="36"/>
      <c r="L110" s="36"/>
      <c r="M110" s="41"/>
      <c r="N110" s="35"/>
      <c r="O110" s="36"/>
    </row>
    <row r="111" spans="1:15" s="18" customFormat="1" ht="15">
      <c r="A111" s="31"/>
      <c r="B111" s="46" t="s">
        <v>231</v>
      </c>
      <c r="C111" s="47">
        <f>COUNTIF($J$11:$J$93,"&gt;=55")</f>
        <v>12</v>
      </c>
      <c r="D111" s="46" t="s">
        <v>231</v>
      </c>
      <c r="E111" s="47">
        <f>_xlfn.COUNTIFS($G$11:$G$93,"Nam",$J$11:$J$93,"&gt;=55")</f>
        <v>4</v>
      </c>
      <c r="F111" s="46" t="s">
        <v>231</v>
      </c>
      <c r="G111" s="47">
        <f>C111-E111</f>
        <v>8</v>
      </c>
      <c r="H111" s="36"/>
      <c r="I111" s="76"/>
      <c r="J111" s="77"/>
      <c r="K111" s="36"/>
      <c r="L111" s="36"/>
      <c r="M111" s="41"/>
      <c r="N111" s="35"/>
      <c r="O111" s="36"/>
    </row>
    <row r="112" spans="1:15" s="18" customFormat="1" ht="15">
      <c r="A112" s="31"/>
      <c r="B112" s="46" t="s">
        <v>232</v>
      </c>
      <c r="C112" s="47">
        <f>COUNTIF($J$11:$J$93,"&gt;=50")-COUNTIF($J$11:$J$93,"&gt;=55")</f>
        <v>5</v>
      </c>
      <c r="D112" s="46" t="s">
        <v>232</v>
      </c>
      <c r="E112" s="47">
        <f>_xlfn.COUNTIFS($G$11:$G$93,"Nam",$J$11:$J$93,"&gt;=50")-_xlfn.COUNTIFS($G$11:$G$93,"Nam",$J$11:$J$93,"&gt;=55")</f>
        <v>2</v>
      </c>
      <c r="F112" s="46" t="s">
        <v>232</v>
      </c>
      <c r="G112" s="47">
        <f aca="true" t="shared" si="3" ref="G112:G117">C112-E112</f>
        <v>3</v>
      </c>
      <c r="H112" s="36"/>
      <c r="I112" s="76"/>
      <c r="J112" s="77"/>
      <c r="K112" s="36"/>
      <c r="L112" s="36"/>
      <c r="M112" s="41"/>
      <c r="N112" s="35"/>
      <c r="O112" s="36"/>
    </row>
    <row r="113" spans="1:15" s="18" customFormat="1" ht="15">
      <c r="A113" s="31"/>
      <c r="B113" s="46" t="s">
        <v>233</v>
      </c>
      <c r="C113" s="47">
        <f>COUNTIF($J$11:$J$93,"&gt;=45")-COUNTIF($J$11:$J$93,"&gt;=50")</f>
        <v>19</v>
      </c>
      <c r="D113" s="46" t="s">
        <v>233</v>
      </c>
      <c r="E113" s="47">
        <f>_xlfn.COUNTIFS($G$11:$G$93,"Nam",$J$11:$J$93,"&gt;=45")-_xlfn.COUNTIFS($G$11:$G$93,"Nam",$J$11:$J$93,"&gt;=50")</f>
        <v>8</v>
      </c>
      <c r="F113" s="46" t="s">
        <v>233</v>
      </c>
      <c r="G113" s="47">
        <f t="shared" si="3"/>
        <v>11</v>
      </c>
      <c r="H113" s="36"/>
      <c r="I113" s="76"/>
      <c r="J113" s="77"/>
      <c r="K113" s="36"/>
      <c r="L113" s="36"/>
      <c r="M113" s="41"/>
      <c r="N113" s="35"/>
      <c r="O113" s="36"/>
    </row>
    <row r="114" spans="1:15" s="18" customFormat="1" ht="15">
      <c r="A114" s="31"/>
      <c r="B114" s="46" t="s">
        <v>234</v>
      </c>
      <c r="C114" s="47">
        <f>COUNTIF($J$11:$J$93,"&gt;=40")-COUNTIF($J$11:$J$93,"&gt;=45")</f>
        <v>14</v>
      </c>
      <c r="D114" s="46" t="s">
        <v>234</v>
      </c>
      <c r="E114" s="47">
        <f>_xlfn.COUNTIFS($G$11:$G$93,"Nam",$J$11:$J$93,"&gt;=40")-_xlfn.COUNTIFS($G$11:$G$93,"Nam",$J$11:$J$93,"&gt;=45")</f>
        <v>5</v>
      </c>
      <c r="F114" s="46" t="s">
        <v>234</v>
      </c>
      <c r="G114" s="47">
        <f t="shared" si="3"/>
        <v>9</v>
      </c>
      <c r="H114" s="36"/>
      <c r="I114" s="76"/>
      <c r="J114" s="77"/>
      <c r="K114" s="36"/>
      <c r="L114" s="36"/>
      <c r="M114" s="41"/>
      <c r="N114" s="35"/>
      <c r="O114" s="36"/>
    </row>
    <row r="115" spans="1:15" s="18" customFormat="1" ht="15">
      <c r="A115" s="31"/>
      <c r="B115" s="46" t="s">
        <v>235</v>
      </c>
      <c r="C115" s="47">
        <f>COUNTIF($J$11:$J$93,"&gt;=35")-COUNTIF($J$11:$J$93,"&gt;=40")</f>
        <v>17</v>
      </c>
      <c r="D115" s="46" t="s">
        <v>235</v>
      </c>
      <c r="E115" s="47">
        <f>_xlfn.COUNTIFS($G$11:$G$93,"Nam",$J$11:$J$93,"&gt;=35")-_xlfn.COUNTIFS($G$11:$G$93,"Nam",$J$11:$J$93,"&gt;=40")</f>
        <v>5</v>
      </c>
      <c r="F115" s="46" t="s">
        <v>235</v>
      </c>
      <c r="G115" s="47">
        <f t="shared" si="3"/>
        <v>12</v>
      </c>
      <c r="H115" s="36"/>
      <c r="I115" s="76"/>
      <c r="J115" s="77"/>
      <c r="K115" s="36"/>
      <c r="L115" s="36"/>
      <c r="M115" s="41"/>
      <c r="N115" s="35"/>
      <c r="O115" s="36"/>
    </row>
    <row r="116" spans="1:15" s="18" customFormat="1" ht="15">
      <c r="A116" s="31"/>
      <c r="B116" s="46" t="s">
        <v>236</v>
      </c>
      <c r="C116" s="47">
        <f>COUNTIF($J$11:$J$93,"&gt;=30")-COUNTIF($J$11:$J$93,"&gt;=35")</f>
        <v>12</v>
      </c>
      <c r="D116" s="46" t="s">
        <v>236</v>
      </c>
      <c r="E116" s="47">
        <f>_xlfn.COUNTIFS($G$11:$G$93,"Nam",$J$11:$J$93,"&gt;=30")-_xlfn.COUNTIFS($G$11:$G$93,"Nam",$J$11:$J$93,"&gt;=35")</f>
        <v>3</v>
      </c>
      <c r="F116" s="46" t="s">
        <v>236</v>
      </c>
      <c r="G116" s="47">
        <f t="shared" si="3"/>
        <v>9</v>
      </c>
      <c r="H116" s="36"/>
      <c r="I116" s="76"/>
      <c r="J116" s="77"/>
      <c r="K116" s="36"/>
      <c r="L116" s="36"/>
      <c r="M116" s="41"/>
      <c r="N116" s="35"/>
      <c r="O116" s="36"/>
    </row>
    <row r="117" spans="1:15" s="18" customFormat="1" ht="15">
      <c r="A117" s="31"/>
      <c r="B117" s="46" t="s">
        <v>237</v>
      </c>
      <c r="C117" s="47">
        <f>COUNTIF($J$11:$J$93,"&gt;=20")-COUNTIF($J$11:$J$93,"&gt;=30")</f>
        <v>4</v>
      </c>
      <c r="D117" s="46" t="s">
        <v>237</v>
      </c>
      <c r="E117" s="47">
        <f>_xlfn.COUNTIFS($G$11:$G$93,"Nam",$J$11:$J$93,"&gt;=20")-_xlfn.COUNTIFS($G$11:$G$93,"Nam",$J$11:$J$93,"&gt;=30")</f>
        <v>1</v>
      </c>
      <c r="F117" s="46" t="s">
        <v>237</v>
      </c>
      <c r="G117" s="47">
        <f t="shared" si="3"/>
        <v>3</v>
      </c>
      <c r="H117" s="36"/>
      <c r="I117" s="76"/>
      <c r="J117" s="77"/>
      <c r="K117" s="36"/>
      <c r="L117" s="36"/>
      <c r="M117" s="41"/>
      <c r="N117" s="35"/>
      <c r="O117" s="36"/>
    </row>
    <row r="118" spans="1:15" s="18" customFormat="1" ht="15">
      <c r="A118" s="31"/>
      <c r="B118" s="48" t="s">
        <v>238</v>
      </c>
      <c r="C118" s="154">
        <f>SUM(C111:C117)</f>
        <v>83</v>
      </c>
      <c r="D118" s="48" t="s">
        <v>238</v>
      </c>
      <c r="E118" s="154">
        <f>SUM(E111:E117)</f>
        <v>28</v>
      </c>
      <c r="F118" s="48" t="s">
        <v>238</v>
      </c>
      <c r="G118" s="154">
        <f>SUM(G111:G117)</f>
        <v>55</v>
      </c>
      <c r="H118" s="36"/>
      <c r="I118" s="76"/>
      <c r="J118" s="77"/>
      <c r="K118" s="36"/>
      <c r="L118" s="36"/>
      <c r="M118" s="41"/>
      <c r="N118" s="35"/>
      <c r="O118" s="36"/>
    </row>
    <row r="119" spans="1:15" s="18" customFormat="1" ht="15">
      <c r="A119" s="31"/>
      <c r="B119" s="46"/>
      <c r="C119" s="50"/>
      <c r="D119" s="50"/>
      <c r="E119" s="161">
        <f>E118+G118</f>
        <v>83</v>
      </c>
      <c r="F119" s="162"/>
      <c r="G119" s="162"/>
      <c r="H119" s="36"/>
      <c r="I119" s="76"/>
      <c r="J119" s="77"/>
      <c r="K119" s="36"/>
      <c r="L119" s="36"/>
      <c r="M119" s="41"/>
      <c r="N119" s="35"/>
      <c r="O119" s="36"/>
    </row>
    <row r="120" spans="1:15" s="18" customFormat="1" ht="15">
      <c r="A120" s="31"/>
      <c r="C120" s="42"/>
      <c r="D120" s="42"/>
      <c r="F120" s="32"/>
      <c r="H120" s="36"/>
      <c r="I120" s="76"/>
      <c r="J120" s="77"/>
      <c r="K120" s="36"/>
      <c r="L120" s="36"/>
      <c r="M120" s="41"/>
      <c r="N120" s="35"/>
      <c r="O120" s="36"/>
    </row>
    <row r="121" spans="1:15" s="18" customFormat="1" ht="15">
      <c r="A121" s="31"/>
      <c r="C121" s="42"/>
      <c r="D121" s="42"/>
      <c r="F121" s="32"/>
      <c r="H121" s="36"/>
      <c r="I121" s="76"/>
      <c r="J121" s="77"/>
      <c r="K121" s="36"/>
      <c r="L121" s="36"/>
      <c r="M121" s="41"/>
      <c r="N121" s="35"/>
      <c r="O121" s="36"/>
    </row>
    <row r="122" spans="1:15" s="18" customFormat="1" ht="15">
      <c r="A122" s="31"/>
      <c r="C122" s="42"/>
      <c r="D122" s="42"/>
      <c r="F122" s="32"/>
      <c r="H122" s="36"/>
      <c r="I122" s="76"/>
      <c r="J122" s="77"/>
      <c r="K122" s="36"/>
      <c r="L122" s="36"/>
      <c r="M122" s="41"/>
      <c r="N122" s="35"/>
      <c r="O122" s="36"/>
    </row>
    <row r="123" spans="1:15" s="18" customFormat="1" ht="15">
      <c r="A123" s="31"/>
      <c r="C123" s="42"/>
      <c r="D123" s="42"/>
      <c r="F123" s="32"/>
      <c r="H123" s="36"/>
      <c r="I123" s="76"/>
      <c r="J123" s="77"/>
      <c r="K123" s="36"/>
      <c r="L123" s="36"/>
      <c r="M123" s="41"/>
      <c r="N123" s="35"/>
      <c r="O123" s="36"/>
    </row>
    <row r="124" spans="1:15" s="18" customFormat="1" ht="15">
      <c r="A124" s="31"/>
      <c r="C124" s="42"/>
      <c r="D124" s="42"/>
      <c r="F124" s="32"/>
      <c r="H124" s="36"/>
      <c r="I124" s="76"/>
      <c r="J124" s="77"/>
      <c r="K124" s="36"/>
      <c r="L124" s="36"/>
      <c r="M124" s="41"/>
      <c r="N124" s="35"/>
      <c r="O124" s="36"/>
    </row>
    <row r="125" spans="1:15" s="18" customFormat="1" ht="15">
      <c r="A125" s="31"/>
      <c r="C125" s="42"/>
      <c r="D125" s="42"/>
      <c r="F125" s="32"/>
      <c r="H125" s="36"/>
      <c r="I125" s="76"/>
      <c r="J125" s="77"/>
      <c r="K125" s="36"/>
      <c r="L125" s="36"/>
      <c r="M125" s="41"/>
      <c r="N125" s="35"/>
      <c r="O125" s="36"/>
    </row>
    <row r="126" spans="1:15" s="18" customFormat="1" ht="15">
      <c r="A126" s="31"/>
      <c r="C126" s="42"/>
      <c r="D126" s="42"/>
      <c r="F126" s="32"/>
      <c r="H126" s="36"/>
      <c r="I126" s="76"/>
      <c r="J126" s="77"/>
      <c r="K126" s="36"/>
      <c r="L126" s="36"/>
      <c r="M126" s="41"/>
      <c r="N126" s="35"/>
      <c r="O126" s="36"/>
    </row>
    <row r="127" spans="1:15" s="18" customFormat="1" ht="15">
      <c r="A127" s="31"/>
      <c r="C127" s="42"/>
      <c r="D127" s="42"/>
      <c r="F127" s="32"/>
      <c r="H127" s="36"/>
      <c r="I127" s="76"/>
      <c r="J127" s="77"/>
      <c r="K127" s="36"/>
      <c r="L127" s="36"/>
      <c r="M127" s="41"/>
      <c r="N127" s="35"/>
      <c r="O127" s="36"/>
    </row>
    <row r="128" spans="1:15" s="18" customFormat="1" ht="15">
      <c r="A128" s="31"/>
      <c r="C128" s="42"/>
      <c r="D128" s="42"/>
      <c r="F128" s="32"/>
      <c r="H128" s="36"/>
      <c r="I128" s="76"/>
      <c r="J128" s="77"/>
      <c r="K128" s="36"/>
      <c r="L128" s="36"/>
      <c r="M128" s="41"/>
      <c r="N128" s="35"/>
      <c r="O128" s="36"/>
    </row>
    <row r="129" spans="1:15" s="18" customFormat="1" ht="15">
      <c r="A129" s="31"/>
      <c r="C129" s="42"/>
      <c r="D129" s="42"/>
      <c r="F129" s="32"/>
      <c r="H129" s="36"/>
      <c r="I129" s="76"/>
      <c r="J129" s="77"/>
      <c r="K129" s="36"/>
      <c r="L129" s="36"/>
      <c r="M129" s="41"/>
      <c r="N129" s="35"/>
      <c r="O129" s="36"/>
    </row>
    <row r="130" spans="1:15" s="18" customFormat="1" ht="15">
      <c r="A130" s="31"/>
      <c r="C130" s="42"/>
      <c r="D130" s="42"/>
      <c r="F130" s="32"/>
      <c r="H130" s="36"/>
      <c r="I130" s="76"/>
      <c r="J130" s="77"/>
      <c r="K130" s="36"/>
      <c r="L130" s="36"/>
      <c r="M130" s="41"/>
      <c r="N130" s="35"/>
      <c r="O130" s="36"/>
    </row>
    <row r="131" spans="1:15" ht="18.75">
      <c r="A131" s="58" t="s">
        <v>266</v>
      </c>
      <c r="H131" s="13"/>
      <c r="I131" s="78"/>
      <c r="J131" s="79"/>
      <c r="K131" s="13"/>
      <c r="L131" s="13"/>
      <c r="M131" s="16"/>
      <c r="N131" s="15"/>
      <c r="O131" s="13"/>
    </row>
    <row r="132" spans="1:10" s="18" customFormat="1" ht="19.5" customHeight="1">
      <c r="A132" s="10">
        <v>1</v>
      </c>
      <c r="B132" s="21" t="s">
        <v>222</v>
      </c>
      <c r="C132" s="22" t="s">
        <v>261</v>
      </c>
      <c r="D132" s="23"/>
      <c r="E132" s="22" t="s">
        <v>213</v>
      </c>
      <c r="F132" s="57"/>
      <c r="G132" s="12" t="s">
        <v>55</v>
      </c>
      <c r="H132" s="19"/>
      <c r="I132" s="52"/>
      <c r="J132" s="71">
        <f ca="1">ROUND((TODAY()-F132)/365,0)</f>
        <v>123</v>
      </c>
    </row>
    <row r="133" spans="1:10" s="18" customFormat="1" ht="19.5" customHeight="1">
      <c r="A133" s="10">
        <v>2</v>
      </c>
      <c r="B133" s="11" t="s">
        <v>259</v>
      </c>
      <c r="C133" s="14" t="s">
        <v>262</v>
      </c>
      <c r="D133" s="20"/>
      <c r="E133" s="14" t="s">
        <v>61</v>
      </c>
      <c r="F133" s="56"/>
      <c r="G133" s="12" t="s">
        <v>57</v>
      </c>
      <c r="H133" s="19"/>
      <c r="I133" s="52"/>
      <c r="J133" s="71">
        <f ca="1">ROUND((TODAY()-F133)/365,0)</f>
        <v>123</v>
      </c>
    </row>
    <row r="134" spans="1:10" s="18" customFormat="1" ht="19.5" customHeight="1">
      <c r="A134" s="10">
        <v>3</v>
      </c>
      <c r="B134" s="21" t="s">
        <v>6</v>
      </c>
      <c r="C134" s="22" t="s">
        <v>262</v>
      </c>
      <c r="D134" s="23"/>
      <c r="E134" s="22" t="s">
        <v>106</v>
      </c>
      <c r="F134" s="57"/>
      <c r="G134" s="12" t="s">
        <v>57</v>
      </c>
      <c r="H134" s="19"/>
      <c r="I134" s="52"/>
      <c r="J134" s="71">
        <f ca="1">ROUND((TODAY()-F134)/365,0)</f>
        <v>123</v>
      </c>
    </row>
    <row r="135" spans="1:10" s="18" customFormat="1" ht="19.5" customHeight="1">
      <c r="A135" s="10">
        <v>4</v>
      </c>
      <c r="B135" s="21" t="s">
        <v>221</v>
      </c>
      <c r="C135" s="14" t="s">
        <v>263</v>
      </c>
      <c r="D135" s="20"/>
      <c r="E135" s="14" t="s">
        <v>61</v>
      </c>
      <c r="F135" s="56"/>
      <c r="G135" s="12" t="s">
        <v>57</v>
      </c>
      <c r="H135" s="19"/>
      <c r="I135" s="52"/>
      <c r="J135" s="71">
        <f aca="true" ca="1" t="shared" si="4" ref="J135:J141">ROUND((TODAY()-F135)/365,0)</f>
        <v>123</v>
      </c>
    </row>
    <row r="136" spans="1:10" s="18" customFormat="1" ht="19.5" customHeight="1">
      <c r="A136" s="10">
        <v>5</v>
      </c>
      <c r="B136" s="11" t="s">
        <v>224</v>
      </c>
      <c r="C136" s="14" t="s">
        <v>264</v>
      </c>
      <c r="D136" s="20"/>
      <c r="E136" s="14" t="s">
        <v>213</v>
      </c>
      <c r="F136" s="56"/>
      <c r="G136" s="12" t="s">
        <v>57</v>
      </c>
      <c r="H136" s="19"/>
      <c r="I136" s="52"/>
      <c r="J136" s="71">
        <f ca="1" t="shared" si="4"/>
        <v>123</v>
      </c>
    </row>
    <row r="137" spans="1:10" s="18" customFormat="1" ht="19.5" customHeight="1">
      <c r="A137" s="10">
        <v>6</v>
      </c>
      <c r="B137" s="21" t="s">
        <v>223</v>
      </c>
      <c r="C137" s="22" t="s">
        <v>264</v>
      </c>
      <c r="D137" s="23"/>
      <c r="E137" s="14" t="s">
        <v>213</v>
      </c>
      <c r="F137" s="57"/>
      <c r="G137" s="12" t="s">
        <v>57</v>
      </c>
      <c r="H137" s="19"/>
      <c r="I137" s="52"/>
      <c r="J137" s="71">
        <f ca="1" t="shared" si="4"/>
        <v>123</v>
      </c>
    </row>
    <row r="138" spans="1:10" s="18" customFormat="1" ht="19.5" customHeight="1">
      <c r="A138" s="10">
        <v>7</v>
      </c>
      <c r="B138" s="11" t="s">
        <v>280</v>
      </c>
      <c r="C138" s="22" t="s">
        <v>264</v>
      </c>
      <c r="D138" s="20"/>
      <c r="E138" s="14" t="s">
        <v>213</v>
      </c>
      <c r="F138" s="56"/>
      <c r="G138" s="12" t="s">
        <v>55</v>
      </c>
      <c r="H138" s="19"/>
      <c r="I138" s="52"/>
      <c r="J138" s="71">
        <f ca="1">ROUND((TODAY()-F138)/365,0)</f>
        <v>123</v>
      </c>
    </row>
    <row r="139" spans="1:10" s="18" customFormat="1" ht="19.5" customHeight="1">
      <c r="A139" s="10">
        <v>8</v>
      </c>
      <c r="B139" s="21" t="s">
        <v>281</v>
      </c>
      <c r="C139" s="22" t="s">
        <v>264</v>
      </c>
      <c r="D139" s="23"/>
      <c r="E139" s="14" t="s">
        <v>61</v>
      </c>
      <c r="F139" s="57"/>
      <c r="G139" s="12" t="s">
        <v>55</v>
      </c>
      <c r="H139" s="19"/>
      <c r="I139" s="52"/>
      <c r="J139" s="71">
        <f ca="1">ROUND((TODAY()-F139)/365,0)</f>
        <v>123</v>
      </c>
    </row>
    <row r="140" spans="1:10" s="18" customFormat="1" ht="19.5" customHeight="1">
      <c r="A140" s="10">
        <v>9</v>
      </c>
      <c r="B140" s="21" t="s">
        <v>260</v>
      </c>
      <c r="C140" s="14" t="s">
        <v>265</v>
      </c>
      <c r="D140" s="23"/>
      <c r="E140" s="14" t="s">
        <v>213</v>
      </c>
      <c r="F140" s="57"/>
      <c r="G140" s="12" t="s">
        <v>55</v>
      </c>
      <c r="H140" s="19"/>
      <c r="I140" s="52"/>
      <c r="J140" s="71">
        <f ca="1" t="shared" si="4"/>
        <v>123</v>
      </c>
    </row>
    <row r="141" spans="1:10" s="18" customFormat="1" ht="19.5" customHeight="1">
      <c r="A141" s="10"/>
      <c r="B141" s="21"/>
      <c r="C141" s="22"/>
      <c r="D141" s="23"/>
      <c r="E141" s="14"/>
      <c r="F141" s="57"/>
      <c r="G141" s="12"/>
      <c r="H141" s="19"/>
      <c r="I141" s="52"/>
      <c r="J141" s="71">
        <f ca="1" t="shared" si="4"/>
        <v>123</v>
      </c>
    </row>
    <row r="142" spans="8:15" ht="14.25">
      <c r="H142" s="13"/>
      <c r="I142" s="78"/>
      <c r="J142" s="79"/>
      <c r="K142" s="13"/>
      <c r="L142" s="13"/>
      <c r="M142" s="16"/>
      <c r="N142" s="15"/>
      <c r="O142" s="13"/>
    </row>
    <row r="143" spans="8:15" ht="14.25">
      <c r="H143" s="13"/>
      <c r="I143" s="78"/>
      <c r="J143" s="79"/>
      <c r="K143" s="13"/>
      <c r="L143" s="13"/>
      <c r="M143" s="16"/>
      <c r="N143" s="15"/>
      <c r="O143" s="13"/>
    </row>
    <row r="144" spans="8:15" ht="14.25">
      <c r="H144" s="13"/>
      <c r="I144" s="78"/>
      <c r="J144" s="79"/>
      <c r="K144" s="13"/>
      <c r="L144" s="13"/>
      <c r="M144" s="16"/>
      <c r="N144" s="15"/>
      <c r="O144" s="13"/>
    </row>
    <row r="145" spans="8:15" ht="14.25">
      <c r="H145" s="13"/>
      <c r="I145" s="78"/>
      <c r="J145" s="79"/>
      <c r="K145" s="13"/>
      <c r="L145" s="13"/>
      <c r="M145" s="16"/>
      <c r="N145" s="15"/>
      <c r="O145" s="13"/>
    </row>
    <row r="146" spans="8:15" ht="14.25">
      <c r="H146" s="13"/>
      <c r="I146" s="78"/>
      <c r="J146" s="79"/>
      <c r="K146" s="13"/>
      <c r="L146" s="13"/>
      <c r="M146" s="16"/>
      <c r="N146" s="15"/>
      <c r="O146" s="13"/>
    </row>
    <row r="147" spans="8:15" ht="14.25">
      <c r="H147" s="13"/>
      <c r="I147" s="78"/>
      <c r="J147" s="79"/>
      <c r="K147" s="13"/>
      <c r="L147" s="13"/>
      <c r="M147" s="16"/>
      <c r="N147" s="15"/>
      <c r="O147" s="13"/>
    </row>
    <row r="148" spans="8:15" ht="14.25">
      <c r="H148" s="13"/>
      <c r="I148" s="78"/>
      <c r="J148" s="79"/>
      <c r="K148" s="13"/>
      <c r="L148" s="13"/>
      <c r="M148" s="16"/>
      <c r="N148" s="15"/>
      <c r="O148" s="13"/>
    </row>
    <row r="149" spans="8:15" ht="14.25">
      <c r="H149" s="13"/>
      <c r="I149" s="78"/>
      <c r="J149" s="79"/>
      <c r="K149" s="13"/>
      <c r="L149" s="13"/>
      <c r="M149" s="16"/>
      <c r="N149" s="15"/>
      <c r="O149" s="13"/>
    </row>
    <row r="150" spans="1:15" ht="12.75">
      <c r="A150"/>
      <c r="C150"/>
      <c r="D150"/>
      <c r="F150"/>
      <c r="H150" s="13"/>
      <c r="I150" s="78"/>
      <c r="J150" s="79"/>
      <c r="K150" s="13"/>
      <c r="L150" s="13"/>
      <c r="M150" s="16"/>
      <c r="N150" s="15"/>
      <c r="O150" s="13"/>
    </row>
    <row r="151" spans="1:15" ht="12.75">
      <c r="A151"/>
      <c r="C151"/>
      <c r="D151"/>
      <c r="F151"/>
      <c r="H151" s="13"/>
      <c r="I151" s="78"/>
      <c r="J151" s="79"/>
      <c r="K151" s="13"/>
      <c r="L151" s="13"/>
      <c r="M151" s="16"/>
      <c r="N151" s="15"/>
      <c r="O151" s="13"/>
    </row>
    <row r="152" spans="1:15" ht="12.75">
      <c r="A152"/>
      <c r="C152"/>
      <c r="D152"/>
      <c r="F152"/>
      <c r="H152" s="13"/>
      <c r="I152" s="78"/>
      <c r="J152" s="79"/>
      <c r="K152" s="13"/>
      <c r="L152" s="13"/>
      <c r="M152" s="16"/>
      <c r="N152" s="15"/>
      <c r="O152" s="13"/>
    </row>
    <row r="153" spans="1:15" ht="12.75">
      <c r="A153"/>
      <c r="C153"/>
      <c r="D153"/>
      <c r="F153"/>
      <c r="H153" s="13"/>
      <c r="I153" s="78"/>
      <c r="J153" s="79"/>
      <c r="K153" s="13"/>
      <c r="L153" s="13"/>
      <c r="M153" s="16"/>
      <c r="N153" s="15"/>
      <c r="O153" s="13"/>
    </row>
    <row r="154" spans="1:15" ht="12.75">
      <c r="A154"/>
      <c r="C154"/>
      <c r="D154"/>
      <c r="F154"/>
      <c r="H154" s="13"/>
      <c r="I154" s="78"/>
      <c r="J154" s="79"/>
      <c r="K154" s="13"/>
      <c r="L154" s="13"/>
      <c r="M154" s="16"/>
      <c r="N154" s="15"/>
      <c r="O154" s="13"/>
    </row>
  </sheetData>
  <sheetProtection/>
  <autoFilter ref="A8:J93"/>
  <mergeCells count="13">
    <mergeCell ref="A1:C1"/>
    <mergeCell ref="D1:H1"/>
    <mergeCell ref="A2:C2"/>
    <mergeCell ref="D2:H2"/>
    <mergeCell ref="A3:C3"/>
    <mergeCell ref="A5:H5"/>
    <mergeCell ref="E119:G119"/>
    <mergeCell ref="A6:H6"/>
    <mergeCell ref="B95:C95"/>
    <mergeCell ref="D95:E95"/>
    <mergeCell ref="B110:C110"/>
    <mergeCell ref="D110:E110"/>
    <mergeCell ref="F110:G110"/>
  </mergeCells>
  <printOptions/>
  <pageMargins left="0.25" right="0.25" top="0.25" bottom="0.25" header="0.5" footer="0.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8"/>
  <sheetViews>
    <sheetView tabSelected="1" zoomScale="124" zoomScaleNormal="124" zoomScalePageLayoutView="0" workbookViewId="0" topLeftCell="A1">
      <selection activeCell="I1" sqref="I1:J16384"/>
    </sheetView>
  </sheetViews>
  <sheetFormatPr defaultColWidth="9.140625" defaultRowHeight="12.75"/>
  <cols>
    <col min="1" max="1" width="5.7109375" style="9" customWidth="1"/>
    <col min="2" max="2" width="26.8515625" style="0" customWidth="1"/>
    <col min="3" max="3" width="9.140625" style="8" customWidth="1"/>
    <col min="4" max="4" width="18.140625" style="8" customWidth="1"/>
    <col min="5" max="5" width="7.8515625" style="0" customWidth="1"/>
    <col min="6" max="6" width="10.8515625" style="32" customWidth="1"/>
    <col min="7" max="7" width="6.00390625" style="0" customWidth="1"/>
    <col min="8" max="8" width="15.7109375" style="0" customWidth="1"/>
    <col min="9" max="9" width="14.421875" style="80" hidden="1" customWidth="1"/>
    <col min="10" max="10" width="10.28125" style="67" hidden="1" customWidth="1"/>
  </cols>
  <sheetData>
    <row r="1" spans="1:17" s="3" customFormat="1" ht="16.5">
      <c r="A1" s="170" t="s">
        <v>41</v>
      </c>
      <c r="B1" s="170"/>
      <c r="C1" s="170"/>
      <c r="D1" s="171" t="s">
        <v>42</v>
      </c>
      <c r="E1" s="171"/>
      <c r="F1" s="171"/>
      <c r="G1" s="171"/>
      <c r="H1" s="171"/>
      <c r="I1" s="59"/>
      <c r="J1" s="60"/>
      <c r="K1" s="1"/>
      <c r="L1" s="1"/>
      <c r="M1" s="1"/>
      <c r="N1" s="1"/>
      <c r="O1" s="1"/>
      <c r="P1" s="2"/>
      <c r="Q1" s="2"/>
    </row>
    <row r="2" spans="1:18" s="3" customFormat="1" ht="18.75">
      <c r="A2" s="172" t="s">
        <v>43</v>
      </c>
      <c r="B2" s="172"/>
      <c r="C2" s="172"/>
      <c r="D2" s="173" t="s">
        <v>44</v>
      </c>
      <c r="E2" s="173"/>
      <c r="F2" s="173"/>
      <c r="G2" s="173"/>
      <c r="H2" s="173"/>
      <c r="I2" s="61"/>
      <c r="J2" s="62"/>
      <c r="K2" s="4"/>
      <c r="L2" s="4"/>
      <c r="M2" s="4"/>
      <c r="N2" s="4"/>
      <c r="O2" s="4"/>
      <c r="P2" s="4"/>
      <c r="Q2" s="4"/>
      <c r="R2" s="4"/>
    </row>
    <row r="3" spans="1:17" s="3" customFormat="1" ht="18.75">
      <c r="A3" s="172" t="s">
        <v>45</v>
      </c>
      <c r="B3" s="172"/>
      <c r="C3" s="172"/>
      <c r="D3" s="2"/>
      <c r="E3" s="2"/>
      <c r="F3" s="53"/>
      <c r="G3" s="2"/>
      <c r="H3" s="2"/>
      <c r="I3" s="63"/>
      <c r="J3" s="64"/>
      <c r="K3" s="2"/>
      <c r="L3" s="6"/>
      <c r="M3" s="6"/>
      <c r="N3" s="6"/>
      <c r="O3" s="6"/>
      <c r="P3" s="5"/>
      <c r="Q3" s="2"/>
    </row>
    <row r="4" spans="1:17" s="3" customFormat="1" ht="16.5">
      <c r="A4" s="2"/>
      <c r="B4" s="2"/>
      <c r="C4" s="2"/>
      <c r="D4" s="2"/>
      <c r="E4" s="2"/>
      <c r="F4" s="53"/>
      <c r="G4" s="2"/>
      <c r="H4" s="2"/>
      <c r="I4" s="63"/>
      <c r="J4" s="65"/>
      <c r="K4" s="2"/>
      <c r="L4" s="5"/>
      <c r="M4" s="7"/>
      <c r="N4" s="5"/>
      <c r="O4" s="5"/>
      <c r="P4" s="5"/>
      <c r="Q4" s="2"/>
    </row>
    <row r="5" spans="1:9" ht="18" customHeight="1">
      <c r="A5" s="174" t="s">
        <v>286</v>
      </c>
      <c r="B5" s="174"/>
      <c r="C5" s="174"/>
      <c r="D5" s="174"/>
      <c r="E5" s="174"/>
      <c r="F5" s="174"/>
      <c r="G5" s="174"/>
      <c r="H5" s="174"/>
      <c r="I5" s="66"/>
    </row>
    <row r="6" spans="1:9" ht="18" customHeight="1">
      <c r="A6" s="163"/>
      <c r="B6" s="163"/>
      <c r="C6" s="163"/>
      <c r="D6" s="163"/>
      <c r="E6" s="163"/>
      <c r="F6" s="163"/>
      <c r="G6" s="163"/>
      <c r="H6" s="163"/>
      <c r="I6" s="66"/>
    </row>
    <row r="7" ht="14.25"/>
    <row r="8" spans="1:10" ht="30.75" customHeight="1">
      <c r="A8" s="17" t="s">
        <v>46</v>
      </c>
      <c r="B8" s="17" t="s">
        <v>47</v>
      </c>
      <c r="C8" s="17" t="s">
        <v>48</v>
      </c>
      <c r="D8" s="17" t="s">
        <v>225</v>
      </c>
      <c r="E8" s="17" t="s">
        <v>49</v>
      </c>
      <c r="F8" s="54" t="s">
        <v>228</v>
      </c>
      <c r="G8" s="17" t="s">
        <v>217</v>
      </c>
      <c r="H8" s="17" t="s">
        <v>50</v>
      </c>
      <c r="I8" s="68" t="s">
        <v>51</v>
      </c>
      <c r="J8" s="69" t="s">
        <v>242</v>
      </c>
    </row>
    <row r="9" spans="1:10" ht="14.2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55">
        <v>6</v>
      </c>
      <c r="G9" s="45">
        <v>7</v>
      </c>
      <c r="H9" s="45">
        <v>8</v>
      </c>
      <c r="I9" s="70">
        <v>8</v>
      </c>
      <c r="J9" s="67">
        <v>9</v>
      </c>
    </row>
    <row r="10" spans="1:10" s="18" customFormat="1" ht="19.5" customHeight="1">
      <c r="A10" s="164" t="s">
        <v>52</v>
      </c>
      <c r="B10" s="165"/>
      <c r="C10" s="165"/>
      <c r="D10" s="165"/>
      <c r="E10" s="165"/>
      <c r="F10" s="165"/>
      <c r="G10" s="165"/>
      <c r="H10" s="165"/>
      <c r="I10" s="166"/>
      <c r="J10" s="71"/>
    </row>
    <row r="11" spans="1:10" s="89" customFormat="1" ht="27" customHeight="1">
      <c r="A11" s="94">
        <v>1</v>
      </c>
      <c r="B11" s="95" t="s">
        <v>1</v>
      </c>
      <c r="C11" s="96" t="s">
        <v>58</v>
      </c>
      <c r="D11" s="96" t="s">
        <v>0</v>
      </c>
      <c r="E11" s="96" t="s">
        <v>59</v>
      </c>
      <c r="F11" s="118">
        <v>28005</v>
      </c>
      <c r="G11" s="96" t="s">
        <v>55</v>
      </c>
      <c r="H11" s="97"/>
      <c r="I11" s="98" t="s">
        <v>208</v>
      </c>
      <c r="J11" s="88">
        <f ca="1">ROUND((TODAY()-F11)/365,0)</f>
        <v>46</v>
      </c>
    </row>
    <row r="12" spans="1:10" s="89" customFormat="1" ht="19.5" customHeight="1">
      <c r="A12" s="114" t="s">
        <v>60</v>
      </c>
      <c r="B12" s="92"/>
      <c r="C12" s="92"/>
      <c r="D12" s="92"/>
      <c r="E12" s="92"/>
      <c r="F12" s="119"/>
      <c r="G12" s="92"/>
      <c r="H12" s="92"/>
      <c r="I12" s="93"/>
      <c r="J12" s="88"/>
    </row>
    <row r="13" spans="1:10" s="89" customFormat="1" ht="27.75" customHeight="1">
      <c r="A13" s="94">
        <v>1</v>
      </c>
      <c r="B13" s="94" t="s">
        <v>5</v>
      </c>
      <c r="C13" s="96" t="s">
        <v>58</v>
      </c>
      <c r="D13" s="96" t="s">
        <v>72</v>
      </c>
      <c r="E13" s="96" t="s">
        <v>59</v>
      </c>
      <c r="F13" s="118">
        <v>30423</v>
      </c>
      <c r="G13" s="96" t="s">
        <v>55</v>
      </c>
      <c r="H13" s="97"/>
      <c r="I13" s="98" t="s">
        <v>208</v>
      </c>
      <c r="J13" s="88">
        <f aca="true" ca="1" t="shared" si="0" ref="J13:J23">ROUND((TODAY()-F13)/365,0)</f>
        <v>39</v>
      </c>
    </row>
    <row r="14" spans="1:10" s="89" customFormat="1" ht="19.5" customHeight="1">
      <c r="A14" s="94">
        <v>2</v>
      </c>
      <c r="B14" s="95" t="s">
        <v>9</v>
      </c>
      <c r="C14" s="96" t="s">
        <v>58</v>
      </c>
      <c r="D14" s="96" t="s">
        <v>34</v>
      </c>
      <c r="E14" s="96" t="s">
        <v>59</v>
      </c>
      <c r="F14" s="118">
        <v>23537</v>
      </c>
      <c r="G14" s="96" t="s">
        <v>55</v>
      </c>
      <c r="H14" s="97"/>
      <c r="I14" s="98" t="s">
        <v>208</v>
      </c>
      <c r="J14" s="88">
        <f ca="1" t="shared" si="0"/>
        <v>58</v>
      </c>
    </row>
    <row r="15" spans="1:10" s="89" customFormat="1" ht="19.5" customHeight="1">
      <c r="A15" s="94">
        <v>3</v>
      </c>
      <c r="B15" s="95" t="s">
        <v>10</v>
      </c>
      <c r="C15" s="96" t="s">
        <v>58</v>
      </c>
      <c r="D15" s="96" t="s">
        <v>34</v>
      </c>
      <c r="E15" s="96" t="s">
        <v>61</v>
      </c>
      <c r="F15" s="118">
        <v>27713</v>
      </c>
      <c r="G15" s="96" t="s">
        <v>55</v>
      </c>
      <c r="H15" s="97"/>
      <c r="I15" s="98" t="s">
        <v>208</v>
      </c>
      <c r="J15" s="88">
        <f ca="1" t="shared" si="0"/>
        <v>47</v>
      </c>
    </row>
    <row r="16" spans="1:10" s="89" customFormat="1" ht="19.5" customHeight="1">
      <c r="A16" s="94">
        <v>4</v>
      </c>
      <c r="B16" s="95" t="s">
        <v>62</v>
      </c>
      <c r="C16" s="96" t="s">
        <v>58</v>
      </c>
      <c r="D16" s="96"/>
      <c r="E16" s="96" t="s">
        <v>59</v>
      </c>
      <c r="F16" s="118">
        <v>29861</v>
      </c>
      <c r="G16" s="96" t="s">
        <v>57</v>
      </c>
      <c r="H16" s="97"/>
      <c r="I16" s="98" t="s">
        <v>208</v>
      </c>
      <c r="J16" s="88">
        <f ca="1" t="shared" si="0"/>
        <v>41</v>
      </c>
    </row>
    <row r="17" spans="1:10" s="89" customFormat="1" ht="19.5" customHeight="1">
      <c r="A17" s="94">
        <v>5</v>
      </c>
      <c r="B17" s="95" t="s">
        <v>63</v>
      </c>
      <c r="C17" s="96" t="s">
        <v>58</v>
      </c>
      <c r="D17" s="96" t="s">
        <v>34</v>
      </c>
      <c r="E17" s="96" t="s">
        <v>59</v>
      </c>
      <c r="F17" s="118">
        <v>23987</v>
      </c>
      <c r="G17" s="96" t="s">
        <v>55</v>
      </c>
      <c r="H17" s="97"/>
      <c r="I17" s="98" t="s">
        <v>208</v>
      </c>
      <c r="J17" s="88">
        <f ca="1" t="shared" si="0"/>
        <v>57</v>
      </c>
    </row>
    <row r="18" spans="1:10" s="89" customFormat="1" ht="19.5" customHeight="1">
      <c r="A18" s="94">
        <v>6</v>
      </c>
      <c r="B18" s="95" t="s">
        <v>64</v>
      </c>
      <c r="C18" s="96" t="s">
        <v>58</v>
      </c>
      <c r="D18" s="96"/>
      <c r="E18" s="96" t="s">
        <v>59</v>
      </c>
      <c r="F18" s="118">
        <v>31322</v>
      </c>
      <c r="G18" s="96" t="s">
        <v>57</v>
      </c>
      <c r="H18" s="97"/>
      <c r="I18" s="98" t="s">
        <v>208</v>
      </c>
      <c r="J18" s="88">
        <f ca="1" t="shared" si="0"/>
        <v>37</v>
      </c>
    </row>
    <row r="19" spans="1:10" s="89" customFormat="1" ht="19.5" customHeight="1">
      <c r="A19" s="94">
        <v>7</v>
      </c>
      <c r="B19" s="95" t="s">
        <v>65</v>
      </c>
      <c r="C19" s="96" t="s">
        <v>58</v>
      </c>
      <c r="D19" s="96"/>
      <c r="E19" s="96" t="s">
        <v>61</v>
      </c>
      <c r="F19" s="118">
        <v>27225</v>
      </c>
      <c r="G19" s="96" t="s">
        <v>55</v>
      </c>
      <c r="H19" s="97"/>
      <c r="I19" s="98" t="s">
        <v>208</v>
      </c>
      <c r="J19" s="88">
        <f ca="1" t="shared" si="0"/>
        <v>48</v>
      </c>
    </row>
    <row r="20" spans="1:10" s="89" customFormat="1" ht="19.5" customHeight="1">
      <c r="A20" s="94">
        <v>8</v>
      </c>
      <c r="B20" s="95" t="s">
        <v>277</v>
      </c>
      <c r="C20" s="96" t="s">
        <v>58</v>
      </c>
      <c r="D20" s="96" t="s">
        <v>34</v>
      </c>
      <c r="E20" s="96" t="s">
        <v>59</v>
      </c>
      <c r="F20" s="118">
        <v>28414</v>
      </c>
      <c r="G20" s="96" t="s">
        <v>57</v>
      </c>
      <c r="H20" s="97"/>
      <c r="I20" s="98" t="s">
        <v>208</v>
      </c>
      <c r="J20" s="88">
        <f ca="1" t="shared" si="0"/>
        <v>45</v>
      </c>
    </row>
    <row r="21" spans="1:10" s="89" customFormat="1" ht="19.5" customHeight="1">
      <c r="A21" s="94">
        <v>9</v>
      </c>
      <c r="B21" s="95" t="s">
        <v>67</v>
      </c>
      <c r="C21" s="96" t="s">
        <v>58</v>
      </c>
      <c r="D21" s="96"/>
      <c r="E21" s="96" t="s">
        <v>61</v>
      </c>
      <c r="F21" s="128" t="s">
        <v>282</v>
      </c>
      <c r="G21" s="96" t="s">
        <v>57</v>
      </c>
      <c r="H21" s="97"/>
      <c r="I21" s="98" t="s">
        <v>208</v>
      </c>
      <c r="J21" s="88">
        <f ca="1">ROUND((TODAY()-F21)/365,0)</f>
        <v>56</v>
      </c>
    </row>
    <row r="22" spans="1:10" s="89" customFormat="1" ht="19.5" customHeight="1">
      <c r="A22" s="94">
        <v>10</v>
      </c>
      <c r="B22" s="95" t="s">
        <v>257</v>
      </c>
      <c r="C22" s="96" t="s">
        <v>58</v>
      </c>
      <c r="D22" s="96"/>
      <c r="E22" s="96" t="s">
        <v>59</v>
      </c>
      <c r="F22" s="118">
        <v>22767</v>
      </c>
      <c r="G22" s="96" t="s">
        <v>55</v>
      </c>
      <c r="H22" s="97"/>
      <c r="I22" s="98" t="s">
        <v>208</v>
      </c>
      <c r="J22" s="88">
        <f ca="1" t="shared" si="0"/>
        <v>60</v>
      </c>
    </row>
    <row r="23" spans="1:10" s="89" customFormat="1" ht="19.5" customHeight="1">
      <c r="A23" s="94">
        <v>11</v>
      </c>
      <c r="B23" s="95" t="s">
        <v>68</v>
      </c>
      <c r="C23" s="96"/>
      <c r="D23" s="96" t="s">
        <v>69</v>
      </c>
      <c r="E23" s="96" t="s">
        <v>70</v>
      </c>
      <c r="F23" s="118">
        <v>28818</v>
      </c>
      <c r="G23" s="96" t="s">
        <v>57</v>
      </c>
      <c r="H23" s="99"/>
      <c r="I23" s="98" t="s">
        <v>208</v>
      </c>
      <c r="J23" s="88">
        <f ca="1" t="shared" si="0"/>
        <v>44</v>
      </c>
    </row>
    <row r="24" spans="1:10" s="89" customFormat="1" ht="19.5" customHeight="1">
      <c r="A24" s="114" t="s">
        <v>71</v>
      </c>
      <c r="B24" s="92"/>
      <c r="C24" s="92"/>
      <c r="D24" s="92"/>
      <c r="E24" s="92"/>
      <c r="F24" s="119"/>
      <c r="G24" s="92"/>
      <c r="H24" s="92"/>
      <c r="I24" s="93"/>
      <c r="J24" s="88"/>
    </row>
    <row r="25" spans="1:10" s="89" customFormat="1" ht="19.5" customHeight="1">
      <c r="A25" s="94">
        <v>1</v>
      </c>
      <c r="B25" s="95" t="s">
        <v>20</v>
      </c>
      <c r="C25" s="96" t="s">
        <v>58</v>
      </c>
      <c r="D25" s="96" t="s">
        <v>12</v>
      </c>
      <c r="E25" s="96" t="s">
        <v>59</v>
      </c>
      <c r="F25" s="118">
        <v>25741</v>
      </c>
      <c r="G25" s="96" t="s">
        <v>55</v>
      </c>
      <c r="H25" s="97"/>
      <c r="I25" s="98" t="s">
        <v>208</v>
      </c>
      <c r="J25" s="88">
        <f ca="1">ROUND((TODAY()-F25)/365,0)</f>
        <v>52</v>
      </c>
    </row>
    <row r="26" spans="1:10" s="89" customFormat="1" ht="19.5" customHeight="1">
      <c r="A26" s="94">
        <v>2</v>
      </c>
      <c r="B26" s="94" t="s">
        <v>73</v>
      </c>
      <c r="C26" s="96" t="s">
        <v>58</v>
      </c>
      <c r="D26" s="96"/>
      <c r="E26" s="96" t="s">
        <v>59</v>
      </c>
      <c r="F26" s="118">
        <v>30909</v>
      </c>
      <c r="G26" s="96" t="s">
        <v>55</v>
      </c>
      <c r="H26" s="97"/>
      <c r="I26" s="98" t="s">
        <v>208</v>
      </c>
      <c r="J26" s="88">
        <f ca="1">ROUND((TODAY()-F26)/365,0)</f>
        <v>38</v>
      </c>
    </row>
    <row r="27" spans="1:10" s="89" customFormat="1" ht="19.5" customHeight="1">
      <c r="A27" s="94">
        <v>3</v>
      </c>
      <c r="B27" s="94" t="s">
        <v>74</v>
      </c>
      <c r="C27" s="96" t="s">
        <v>58</v>
      </c>
      <c r="D27" s="96"/>
      <c r="E27" s="96" t="s">
        <v>59</v>
      </c>
      <c r="F27" s="118">
        <v>28941</v>
      </c>
      <c r="G27" s="96" t="s">
        <v>55</v>
      </c>
      <c r="H27" s="97"/>
      <c r="I27" s="98" t="s">
        <v>208</v>
      </c>
      <c r="J27" s="88">
        <f ca="1">ROUND((TODAY()-F27)/365,0)</f>
        <v>44</v>
      </c>
    </row>
    <row r="28" spans="1:10" s="89" customFormat="1" ht="19.5" customHeight="1">
      <c r="A28" s="94">
        <v>4</v>
      </c>
      <c r="B28" s="100" t="s">
        <v>75</v>
      </c>
      <c r="C28" s="96" t="s">
        <v>58</v>
      </c>
      <c r="D28" s="96"/>
      <c r="E28" s="96" t="s">
        <v>61</v>
      </c>
      <c r="F28" s="118">
        <v>30105</v>
      </c>
      <c r="G28" s="96" t="s">
        <v>55</v>
      </c>
      <c r="H28" s="97"/>
      <c r="I28" s="98" t="s">
        <v>208</v>
      </c>
      <c r="J28" s="88">
        <f ca="1">ROUND((TODAY()-F28)/365,0)</f>
        <v>40</v>
      </c>
    </row>
    <row r="29" spans="1:10" s="89" customFormat="1" ht="19.5" customHeight="1">
      <c r="A29" s="94">
        <v>5</v>
      </c>
      <c r="B29" s="101" t="s">
        <v>76</v>
      </c>
      <c r="C29" s="102"/>
      <c r="D29" s="96" t="s">
        <v>69</v>
      </c>
      <c r="E29" s="102" t="s">
        <v>61</v>
      </c>
      <c r="F29" s="121">
        <v>28166</v>
      </c>
      <c r="G29" s="102" t="s">
        <v>57</v>
      </c>
      <c r="H29" s="103"/>
      <c r="I29" s="98" t="s">
        <v>208</v>
      </c>
      <c r="J29" s="88">
        <f ca="1">ROUND((TODAY()-F29)/365,0)</f>
        <v>46</v>
      </c>
    </row>
    <row r="30" spans="1:10" s="89" customFormat="1" ht="19.5" customHeight="1">
      <c r="A30" s="114" t="s">
        <v>77</v>
      </c>
      <c r="B30" s="92"/>
      <c r="C30" s="92"/>
      <c r="D30" s="92"/>
      <c r="E30" s="92"/>
      <c r="F30" s="119"/>
      <c r="G30" s="92"/>
      <c r="H30" s="92"/>
      <c r="I30" s="93"/>
      <c r="J30" s="88"/>
    </row>
    <row r="31" spans="1:10" s="89" customFormat="1" ht="19.5" customHeight="1">
      <c r="A31" s="94">
        <v>1</v>
      </c>
      <c r="B31" s="100" t="s">
        <v>16</v>
      </c>
      <c r="C31" s="96" t="s">
        <v>53</v>
      </c>
      <c r="D31" s="96" t="s">
        <v>12</v>
      </c>
      <c r="E31" s="96" t="s">
        <v>59</v>
      </c>
      <c r="F31" s="118">
        <v>28043</v>
      </c>
      <c r="G31" s="96" t="s">
        <v>57</v>
      </c>
      <c r="H31" s="97"/>
      <c r="I31" s="98" t="s">
        <v>208</v>
      </c>
      <c r="J31" s="88">
        <f aca="true" ca="1" t="shared" si="1" ref="J31:J40">ROUND((TODAY()-F31)/365,0)</f>
        <v>46</v>
      </c>
    </row>
    <row r="32" spans="1:10" s="89" customFormat="1" ht="19.5" customHeight="1">
      <c r="A32" s="94">
        <v>2</v>
      </c>
      <c r="B32" s="94" t="s">
        <v>17</v>
      </c>
      <c r="C32" s="96" t="s">
        <v>58</v>
      </c>
      <c r="D32" s="96"/>
      <c r="E32" s="96" t="s">
        <v>86</v>
      </c>
      <c r="F32" s="118">
        <v>30515</v>
      </c>
      <c r="G32" s="96" t="s">
        <v>57</v>
      </c>
      <c r="H32" s="104" t="s">
        <v>247</v>
      </c>
      <c r="I32" s="98" t="s">
        <v>208</v>
      </c>
      <c r="J32" s="88">
        <f ca="1" t="shared" si="1"/>
        <v>39</v>
      </c>
    </row>
    <row r="33" spans="1:10" s="89" customFormat="1" ht="19.5" customHeight="1">
      <c r="A33" s="94">
        <v>3</v>
      </c>
      <c r="B33" s="94" t="s">
        <v>78</v>
      </c>
      <c r="C33" s="96" t="s">
        <v>58</v>
      </c>
      <c r="D33" s="96"/>
      <c r="E33" s="96" t="s">
        <v>59</v>
      </c>
      <c r="F33" s="118">
        <v>30989</v>
      </c>
      <c r="G33" s="96" t="s">
        <v>57</v>
      </c>
      <c r="H33" s="97"/>
      <c r="I33" s="98" t="s">
        <v>208</v>
      </c>
      <c r="J33" s="88">
        <f ca="1" t="shared" si="1"/>
        <v>38</v>
      </c>
    </row>
    <row r="34" spans="1:10" s="89" customFormat="1" ht="19.5" customHeight="1">
      <c r="A34" s="94">
        <v>4</v>
      </c>
      <c r="B34" s="95" t="s">
        <v>79</v>
      </c>
      <c r="C34" s="96" t="s">
        <v>58</v>
      </c>
      <c r="D34" s="96" t="s">
        <v>230</v>
      </c>
      <c r="E34" s="96" t="s">
        <v>59</v>
      </c>
      <c r="F34" s="118">
        <v>31274</v>
      </c>
      <c r="G34" s="96" t="s">
        <v>55</v>
      </c>
      <c r="H34" s="97"/>
      <c r="I34" s="98" t="s">
        <v>208</v>
      </c>
      <c r="J34" s="88">
        <f ca="1" t="shared" si="1"/>
        <v>37</v>
      </c>
    </row>
    <row r="35" spans="1:10" s="89" customFormat="1" ht="19.5" customHeight="1">
      <c r="A35" s="94">
        <v>5</v>
      </c>
      <c r="B35" s="95" t="s">
        <v>80</v>
      </c>
      <c r="C35" s="96" t="s">
        <v>58</v>
      </c>
      <c r="D35" s="96" t="s">
        <v>34</v>
      </c>
      <c r="E35" s="96" t="s">
        <v>61</v>
      </c>
      <c r="F35" s="118">
        <v>32889</v>
      </c>
      <c r="G35" s="96" t="s">
        <v>55</v>
      </c>
      <c r="H35" s="97"/>
      <c r="I35" s="98" t="s">
        <v>208</v>
      </c>
      <c r="J35" s="88">
        <f ca="1" t="shared" si="1"/>
        <v>33</v>
      </c>
    </row>
    <row r="36" spans="1:10" s="89" customFormat="1" ht="19.5" customHeight="1">
      <c r="A36" s="94">
        <v>6</v>
      </c>
      <c r="B36" s="95" t="s">
        <v>81</v>
      </c>
      <c r="C36" s="96" t="s">
        <v>58</v>
      </c>
      <c r="D36" s="96" t="s">
        <v>34</v>
      </c>
      <c r="E36" s="96" t="s">
        <v>66</v>
      </c>
      <c r="F36" s="118">
        <v>31422</v>
      </c>
      <c r="G36" s="96" t="s">
        <v>55</v>
      </c>
      <c r="H36" s="97"/>
      <c r="I36" s="98" t="s">
        <v>208</v>
      </c>
      <c r="J36" s="88">
        <f ca="1" t="shared" si="1"/>
        <v>37</v>
      </c>
    </row>
    <row r="37" spans="1:10" s="91" customFormat="1" ht="19.5" customHeight="1">
      <c r="A37" s="94">
        <v>7</v>
      </c>
      <c r="B37" s="105" t="s">
        <v>203</v>
      </c>
      <c r="C37" s="106" t="s">
        <v>58</v>
      </c>
      <c r="D37" s="106"/>
      <c r="E37" s="106" t="s">
        <v>61</v>
      </c>
      <c r="F37" s="118">
        <v>33821</v>
      </c>
      <c r="G37" s="106" t="s">
        <v>57</v>
      </c>
      <c r="H37" s="107"/>
      <c r="I37" s="98" t="s">
        <v>216</v>
      </c>
      <c r="J37" s="88">
        <f ca="1">ROUND((TODAY()-F37)/365,0)</f>
        <v>30</v>
      </c>
    </row>
    <row r="38" spans="1:10" s="91" customFormat="1" ht="19.5" customHeight="1">
      <c r="A38" s="94">
        <v>8</v>
      </c>
      <c r="B38" s="105" t="s">
        <v>206</v>
      </c>
      <c r="C38" s="106" t="s">
        <v>58</v>
      </c>
      <c r="D38" s="106"/>
      <c r="E38" s="106" t="s">
        <v>59</v>
      </c>
      <c r="F38" s="118">
        <v>33181</v>
      </c>
      <c r="G38" s="106" t="s">
        <v>57</v>
      </c>
      <c r="H38" s="107"/>
      <c r="I38" s="98" t="s">
        <v>216</v>
      </c>
      <c r="J38" s="88">
        <f ca="1">ROUND((TODAY()-F38)/365,0)</f>
        <v>32</v>
      </c>
    </row>
    <row r="39" spans="1:10" s="91" customFormat="1" ht="19.5" customHeight="1">
      <c r="A39" s="94">
        <v>9</v>
      </c>
      <c r="B39" s="108" t="s">
        <v>255</v>
      </c>
      <c r="C39" s="109" t="s">
        <v>58</v>
      </c>
      <c r="D39" s="96"/>
      <c r="E39" s="96" t="s">
        <v>59</v>
      </c>
      <c r="F39" s="122">
        <v>33306</v>
      </c>
      <c r="G39" s="96" t="s">
        <v>57</v>
      </c>
      <c r="H39" s="107"/>
      <c r="I39" s="98" t="s">
        <v>216</v>
      </c>
      <c r="J39" s="88">
        <f ca="1" t="shared" si="1"/>
        <v>32</v>
      </c>
    </row>
    <row r="40" spans="1:10" s="89" customFormat="1" ht="19.5" customHeight="1">
      <c r="A40" s="94">
        <v>10</v>
      </c>
      <c r="B40" s="94" t="s">
        <v>82</v>
      </c>
      <c r="C40" s="96"/>
      <c r="D40" s="96" t="s">
        <v>69</v>
      </c>
      <c r="E40" s="96" t="s">
        <v>59</v>
      </c>
      <c r="F40" s="118">
        <v>25315</v>
      </c>
      <c r="G40" s="96" t="s">
        <v>55</v>
      </c>
      <c r="H40" s="99"/>
      <c r="I40" s="98" t="s">
        <v>208</v>
      </c>
      <c r="J40" s="88">
        <f ca="1" t="shared" si="1"/>
        <v>53</v>
      </c>
    </row>
    <row r="41" spans="1:10" s="89" customFormat="1" ht="19.5" customHeight="1">
      <c r="A41" s="114" t="s">
        <v>83</v>
      </c>
      <c r="B41" s="92"/>
      <c r="C41" s="92"/>
      <c r="D41" s="92"/>
      <c r="E41" s="92"/>
      <c r="F41" s="119"/>
      <c r="G41" s="92"/>
      <c r="H41" s="92"/>
      <c r="I41" s="93"/>
      <c r="J41" s="88"/>
    </row>
    <row r="42" spans="1:10" s="89" customFormat="1" ht="19.5" customHeight="1">
      <c r="A42" s="94">
        <v>1</v>
      </c>
      <c r="B42" s="94" t="s">
        <v>18</v>
      </c>
      <c r="C42" s="96" t="s">
        <v>53</v>
      </c>
      <c r="D42" s="96" t="s">
        <v>12</v>
      </c>
      <c r="E42" s="96" t="s">
        <v>59</v>
      </c>
      <c r="F42" s="118">
        <v>24393</v>
      </c>
      <c r="G42" s="96" t="s">
        <v>57</v>
      </c>
      <c r="H42" s="97"/>
      <c r="I42" s="98" t="s">
        <v>208</v>
      </c>
      <c r="J42" s="88">
        <f aca="true" ca="1" t="shared" si="2" ref="J42:J65">ROUND((TODAY()-F42)/365,0)</f>
        <v>56</v>
      </c>
    </row>
    <row r="43" spans="1:10" s="89" customFormat="1" ht="19.5" customHeight="1">
      <c r="A43" s="94">
        <v>2</v>
      </c>
      <c r="B43" s="94" t="s">
        <v>85</v>
      </c>
      <c r="C43" s="96" t="s">
        <v>58</v>
      </c>
      <c r="D43" s="96" t="s">
        <v>72</v>
      </c>
      <c r="E43" s="96" t="s">
        <v>59</v>
      </c>
      <c r="F43" s="118">
        <v>31193</v>
      </c>
      <c r="G43" s="96" t="s">
        <v>57</v>
      </c>
      <c r="H43" s="97"/>
      <c r="I43" s="98" t="s">
        <v>208</v>
      </c>
      <c r="J43" s="88">
        <f ca="1" t="shared" si="2"/>
        <v>37</v>
      </c>
    </row>
    <row r="44" spans="1:10" s="89" customFormat="1" ht="19.5" customHeight="1">
      <c r="A44" s="94">
        <v>3</v>
      </c>
      <c r="B44" s="94" t="s">
        <v>19</v>
      </c>
      <c r="C44" s="96" t="s">
        <v>53</v>
      </c>
      <c r="D44" s="96" t="s">
        <v>34</v>
      </c>
      <c r="E44" s="96" t="s">
        <v>59</v>
      </c>
      <c r="F44" s="118">
        <v>24607</v>
      </c>
      <c r="G44" s="96" t="s">
        <v>57</v>
      </c>
      <c r="H44" s="97"/>
      <c r="I44" s="98" t="s">
        <v>208</v>
      </c>
      <c r="J44" s="88">
        <f ca="1" t="shared" si="2"/>
        <v>55</v>
      </c>
    </row>
    <row r="45" spans="1:10" s="89" customFormat="1" ht="19.5" customHeight="1">
      <c r="A45" s="94">
        <v>4</v>
      </c>
      <c r="B45" s="105" t="s">
        <v>29</v>
      </c>
      <c r="C45" s="96" t="s">
        <v>53</v>
      </c>
      <c r="D45" s="96"/>
      <c r="E45" s="96" t="s">
        <v>56</v>
      </c>
      <c r="F45" s="118">
        <v>22456</v>
      </c>
      <c r="G45" s="96" t="s">
        <v>57</v>
      </c>
      <c r="H45" s="99"/>
      <c r="I45" s="98" t="s">
        <v>208</v>
      </c>
      <c r="J45" s="88">
        <f ca="1" t="shared" si="2"/>
        <v>61</v>
      </c>
    </row>
    <row r="46" spans="1:10" s="89" customFormat="1" ht="19.5" customHeight="1">
      <c r="A46" s="94">
        <v>5</v>
      </c>
      <c r="B46" s="95" t="s">
        <v>84</v>
      </c>
      <c r="C46" s="96" t="s">
        <v>58</v>
      </c>
      <c r="D46" s="96" t="s">
        <v>34</v>
      </c>
      <c r="E46" s="96" t="s">
        <v>59</v>
      </c>
      <c r="F46" s="118">
        <v>29940</v>
      </c>
      <c r="G46" s="96" t="s">
        <v>57</v>
      </c>
      <c r="H46" s="97"/>
      <c r="I46" s="98" t="s">
        <v>208</v>
      </c>
      <c r="J46" s="88">
        <f ca="1" t="shared" si="2"/>
        <v>41</v>
      </c>
    </row>
    <row r="47" spans="1:10" s="89" customFormat="1" ht="19.5" customHeight="1">
      <c r="A47" s="94">
        <v>6</v>
      </c>
      <c r="B47" s="95" t="s">
        <v>87</v>
      </c>
      <c r="C47" s="96" t="s">
        <v>58</v>
      </c>
      <c r="D47" s="96" t="s">
        <v>34</v>
      </c>
      <c r="E47" s="96" t="s">
        <v>59</v>
      </c>
      <c r="F47" s="118">
        <v>24467</v>
      </c>
      <c r="G47" s="96" t="s">
        <v>57</v>
      </c>
      <c r="H47" s="97"/>
      <c r="I47" s="98" t="s">
        <v>208</v>
      </c>
      <c r="J47" s="88">
        <f ca="1" t="shared" si="2"/>
        <v>56</v>
      </c>
    </row>
    <row r="48" spans="1:10" s="89" customFormat="1" ht="19.5" customHeight="1">
      <c r="A48" s="94">
        <v>7</v>
      </c>
      <c r="B48" s="95" t="s">
        <v>200</v>
      </c>
      <c r="C48" s="96" t="s">
        <v>58</v>
      </c>
      <c r="D48" s="106"/>
      <c r="E48" s="96" t="s">
        <v>59</v>
      </c>
      <c r="F48" s="118">
        <v>29694</v>
      </c>
      <c r="G48" s="96" t="s">
        <v>57</v>
      </c>
      <c r="H48" s="97"/>
      <c r="I48" s="98" t="s">
        <v>208</v>
      </c>
      <c r="J48" s="88">
        <f ca="1" t="shared" si="2"/>
        <v>41</v>
      </c>
    </row>
    <row r="49" spans="1:10" s="89" customFormat="1" ht="19.5" customHeight="1">
      <c r="A49" s="94">
        <v>8</v>
      </c>
      <c r="B49" s="95" t="s">
        <v>88</v>
      </c>
      <c r="C49" s="96" t="s">
        <v>58</v>
      </c>
      <c r="D49" s="106"/>
      <c r="E49" s="96" t="s">
        <v>59</v>
      </c>
      <c r="F49" s="118">
        <v>31887</v>
      </c>
      <c r="G49" s="96" t="s">
        <v>57</v>
      </c>
      <c r="H49" s="97"/>
      <c r="I49" s="98" t="s">
        <v>208</v>
      </c>
      <c r="J49" s="88">
        <f ca="1" t="shared" si="2"/>
        <v>35</v>
      </c>
    </row>
    <row r="50" spans="1:10" s="89" customFormat="1" ht="19.5" customHeight="1">
      <c r="A50" s="94">
        <v>9</v>
      </c>
      <c r="B50" s="95" t="s">
        <v>89</v>
      </c>
      <c r="C50" s="96" t="s">
        <v>58</v>
      </c>
      <c r="D50" s="106"/>
      <c r="E50" s="96" t="s">
        <v>59</v>
      </c>
      <c r="F50" s="118">
        <v>25870</v>
      </c>
      <c r="G50" s="96" t="s">
        <v>57</v>
      </c>
      <c r="H50" s="97"/>
      <c r="I50" s="98" t="s">
        <v>208</v>
      </c>
      <c r="J50" s="88">
        <f ca="1" t="shared" si="2"/>
        <v>52</v>
      </c>
    </row>
    <row r="51" spans="1:10" s="89" customFormat="1" ht="19.5" customHeight="1">
      <c r="A51" s="94">
        <v>10</v>
      </c>
      <c r="B51" s="95" t="s">
        <v>90</v>
      </c>
      <c r="C51" s="96" t="s">
        <v>58</v>
      </c>
      <c r="D51" s="106"/>
      <c r="E51" s="96" t="s">
        <v>59</v>
      </c>
      <c r="F51" s="118">
        <v>28530</v>
      </c>
      <c r="G51" s="96" t="s">
        <v>57</v>
      </c>
      <c r="H51" s="97"/>
      <c r="I51" s="98" t="s">
        <v>208</v>
      </c>
      <c r="J51" s="88">
        <f ca="1" t="shared" si="2"/>
        <v>45</v>
      </c>
    </row>
    <row r="52" spans="1:10" s="89" customFormat="1" ht="19.5" customHeight="1">
      <c r="A52" s="94">
        <v>11</v>
      </c>
      <c r="B52" s="95" t="s">
        <v>91</v>
      </c>
      <c r="C52" s="96" t="s">
        <v>58</v>
      </c>
      <c r="D52" s="96" t="s">
        <v>72</v>
      </c>
      <c r="E52" s="96" t="s">
        <v>59</v>
      </c>
      <c r="F52" s="118">
        <v>30990</v>
      </c>
      <c r="G52" s="96" t="s">
        <v>57</v>
      </c>
      <c r="H52" s="97"/>
      <c r="I52" s="98" t="s">
        <v>208</v>
      </c>
      <c r="J52" s="88">
        <f ca="1">ROUND((TODAY()-F52)/365,0)</f>
        <v>38</v>
      </c>
    </row>
    <row r="53" spans="1:10" s="89" customFormat="1" ht="19.5" customHeight="1">
      <c r="A53" s="94">
        <v>12</v>
      </c>
      <c r="B53" s="95" t="s">
        <v>92</v>
      </c>
      <c r="C53" s="96" t="s">
        <v>58</v>
      </c>
      <c r="D53" s="96"/>
      <c r="E53" s="96" t="s">
        <v>59</v>
      </c>
      <c r="F53" s="118">
        <v>32392</v>
      </c>
      <c r="G53" s="96" t="s">
        <v>57</v>
      </c>
      <c r="H53" s="97"/>
      <c r="I53" s="98" t="s">
        <v>208</v>
      </c>
      <c r="J53" s="88">
        <f ca="1" t="shared" si="2"/>
        <v>34</v>
      </c>
    </row>
    <row r="54" spans="1:10" s="89" customFormat="1" ht="19.5" customHeight="1">
      <c r="A54" s="94">
        <v>13</v>
      </c>
      <c r="B54" s="95" t="s">
        <v>278</v>
      </c>
      <c r="C54" s="96" t="s">
        <v>58</v>
      </c>
      <c r="D54" s="96"/>
      <c r="E54" s="96" t="s">
        <v>59</v>
      </c>
      <c r="F54" s="118">
        <v>32865</v>
      </c>
      <c r="G54" s="96" t="s">
        <v>57</v>
      </c>
      <c r="H54" s="97"/>
      <c r="I54" s="98" t="s">
        <v>208</v>
      </c>
      <c r="J54" s="88">
        <f ca="1" t="shared" si="2"/>
        <v>33</v>
      </c>
    </row>
    <row r="55" spans="1:10" s="89" customFormat="1" ht="19.5" customHeight="1">
      <c r="A55" s="94">
        <v>14</v>
      </c>
      <c r="B55" s="95" t="s">
        <v>93</v>
      </c>
      <c r="C55" s="96" t="s">
        <v>58</v>
      </c>
      <c r="D55" s="96"/>
      <c r="E55" s="96" t="s">
        <v>59</v>
      </c>
      <c r="F55" s="118">
        <v>31684</v>
      </c>
      <c r="G55" s="96" t="s">
        <v>57</v>
      </c>
      <c r="H55" s="97"/>
      <c r="I55" s="98" t="s">
        <v>208</v>
      </c>
      <c r="J55" s="88">
        <f ca="1" t="shared" si="2"/>
        <v>36</v>
      </c>
    </row>
    <row r="56" spans="1:10" s="89" customFormat="1" ht="19.5" customHeight="1">
      <c r="A56" s="94">
        <v>15</v>
      </c>
      <c r="B56" s="95" t="s">
        <v>94</v>
      </c>
      <c r="C56" s="96" t="s">
        <v>58</v>
      </c>
      <c r="D56" s="106"/>
      <c r="E56" s="96" t="s">
        <v>61</v>
      </c>
      <c r="F56" s="118">
        <v>30641</v>
      </c>
      <c r="G56" s="96" t="s">
        <v>57</v>
      </c>
      <c r="H56" s="97"/>
      <c r="I56" s="98" t="s">
        <v>208</v>
      </c>
      <c r="J56" s="88">
        <f ca="1" t="shared" si="2"/>
        <v>39</v>
      </c>
    </row>
    <row r="57" spans="1:10" s="89" customFormat="1" ht="19.5" customHeight="1">
      <c r="A57" s="94">
        <v>16</v>
      </c>
      <c r="B57" s="95" t="s">
        <v>95</v>
      </c>
      <c r="C57" s="96" t="s">
        <v>58</v>
      </c>
      <c r="D57" s="106"/>
      <c r="E57" s="106" t="s">
        <v>59</v>
      </c>
      <c r="F57" s="118">
        <v>30749</v>
      </c>
      <c r="G57" s="96" t="s">
        <v>57</v>
      </c>
      <c r="H57" s="97"/>
      <c r="I57" s="98" t="s">
        <v>208</v>
      </c>
      <c r="J57" s="88">
        <f ca="1" t="shared" si="2"/>
        <v>39</v>
      </c>
    </row>
    <row r="58" spans="1:10" s="91" customFormat="1" ht="19.5" customHeight="1">
      <c r="A58" s="94">
        <v>17</v>
      </c>
      <c r="B58" s="105" t="s">
        <v>96</v>
      </c>
      <c r="C58" s="106" t="s">
        <v>58</v>
      </c>
      <c r="D58" s="106"/>
      <c r="E58" s="106" t="s">
        <v>61</v>
      </c>
      <c r="F58" s="118">
        <v>33314</v>
      </c>
      <c r="G58" s="106" t="s">
        <v>57</v>
      </c>
      <c r="H58" s="107"/>
      <c r="I58" s="98" t="s">
        <v>208</v>
      </c>
      <c r="J58" s="88">
        <f ca="1" t="shared" si="2"/>
        <v>32</v>
      </c>
    </row>
    <row r="59" spans="1:10" s="89" customFormat="1" ht="19.5" customHeight="1">
      <c r="A59" s="94">
        <v>18</v>
      </c>
      <c r="B59" s="95" t="s">
        <v>97</v>
      </c>
      <c r="C59" s="106" t="s">
        <v>58</v>
      </c>
      <c r="D59" s="96"/>
      <c r="E59" s="96" t="s">
        <v>59</v>
      </c>
      <c r="F59" s="118">
        <v>26493</v>
      </c>
      <c r="G59" s="96" t="s">
        <v>57</v>
      </c>
      <c r="H59" s="99"/>
      <c r="I59" s="98" t="s">
        <v>208</v>
      </c>
      <c r="J59" s="88">
        <f ca="1" t="shared" si="2"/>
        <v>50</v>
      </c>
    </row>
    <row r="60" spans="1:10" s="89" customFormat="1" ht="19.5" customHeight="1">
      <c r="A60" s="94">
        <v>19</v>
      </c>
      <c r="B60" s="95" t="s">
        <v>128</v>
      </c>
      <c r="C60" s="96" t="s">
        <v>58</v>
      </c>
      <c r="D60" s="96"/>
      <c r="E60" s="96" t="s">
        <v>66</v>
      </c>
      <c r="F60" s="118">
        <v>27835</v>
      </c>
      <c r="G60" s="96" t="s">
        <v>57</v>
      </c>
      <c r="H60" s="99"/>
      <c r="I60" s="98" t="s">
        <v>208</v>
      </c>
      <c r="J60" s="88">
        <f ca="1" t="shared" si="2"/>
        <v>47</v>
      </c>
    </row>
    <row r="61" spans="1:10" s="91" customFormat="1" ht="19.5" customHeight="1">
      <c r="A61" s="94">
        <v>20</v>
      </c>
      <c r="B61" s="105" t="s">
        <v>218</v>
      </c>
      <c r="C61" s="106" t="s">
        <v>58</v>
      </c>
      <c r="D61" s="106"/>
      <c r="E61" s="106" t="s">
        <v>59</v>
      </c>
      <c r="F61" s="118">
        <v>32266</v>
      </c>
      <c r="G61" s="106" t="s">
        <v>57</v>
      </c>
      <c r="H61" s="107"/>
      <c r="I61" s="98" t="s">
        <v>216</v>
      </c>
      <c r="J61" s="88">
        <f ca="1" t="shared" si="2"/>
        <v>34</v>
      </c>
    </row>
    <row r="62" spans="1:10" s="89" customFormat="1" ht="19.5" customHeight="1">
      <c r="A62" s="94">
        <v>21</v>
      </c>
      <c r="B62" s="105" t="s">
        <v>219</v>
      </c>
      <c r="C62" s="106" t="s">
        <v>58</v>
      </c>
      <c r="D62" s="106"/>
      <c r="E62" s="106" t="s">
        <v>61</v>
      </c>
      <c r="F62" s="118">
        <v>34380</v>
      </c>
      <c r="G62" s="106" t="s">
        <v>57</v>
      </c>
      <c r="H62" s="107"/>
      <c r="I62" s="98" t="s">
        <v>216</v>
      </c>
      <c r="J62" s="88">
        <f ca="1" t="shared" si="2"/>
        <v>29</v>
      </c>
    </row>
    <row r="63" spans="1:10" s="89" customFormat="1" ht="19.5" customHeight="1">
      <c r="A63" s="94">
        <v>22</v>
      </c>
      <c r="B63" s="95" t="s">
        <v>132</v>
      </c>
      <c r="C63" s="96" t="s">
        <v>58</v>
      </c>
      <c r="D63" s="96"/>
      <c r="E63" s="96" t="s">
        <v>61</v>
      </c>
      <c r="F63" s="118">
        <v>30366</v>
      </c>
      <c r="G63" s="96" t="s">
        <v>57</v>
      </c>
      <c r="H63" s="99"/>
      <c r="I63" s="98" t="s">
        <v>208</v>
      </c>
      <c r="J63" s="88">
        <f ca="1" t="shared" si="2"/>
        <v>40</v>
      </c>
    </row>
    <row r="64" spans="1:10" s="89" customFormat="1" ht="19.5" customHeight="1">
      <c r="A64" s="94">
        <v>23</v>
      </c>
      <c r="B64" s="95" t="s">
        <v>35</v>
      </c>
      <c r="C64" s="96" t="s">
        <v>53</v>
      </c>
      <c r="D64" s="96"/>
      <c r="E64" s="96" t="s">
        <v>56</v>
      </c>
      <c r="F64" s="121">
        <v>23433</v>
      </c>
      <c r="G64" s="96" t="s">
        <v>57</v>
      </c>
      <c r="H64" s="99"/>
      <c r="I64" s="98" t="s">
        <v>208</v>
      </c>
      <c r="J64" s="88">
        <f ca="1">ROUND((TODAY()-F64)/365,0)</f>
        <v>59</v>
      </c>
    </row>
    <row r="65" spans="1:10" s="89" customFormat="1" ht="19.5" customHeight="1">
      <c r="A65" s="94">
        <v>24</v>
      </c>
      <c r="B65" s="95" t="s">
        <v>198</v>
      </c>
      <c r="C65" s="96"/>
      <c r="D65" s="96" t="s">
        <v>69</v>
      </c>
      <c r="E65" s="96" t="s">
        <v>61</v>
      </c>
      <c r="F65" s="118">
        <v>29632</v>
      </c>
      <c r="G65" s="96" t="s">
        <v>57</v>
      </c>
      <c r="H65" s="99"/>
      <c r="I65" s="98" t="s">
        <v>216</v>
      </c>
      <c r="J65" s="88">
        <f ca="1" t="shared" si="2"/>
        <v>42</v>
      </c>
    </row>
    <row r="66" spans="1:10" s="89" customFormat="1" ht="19.5" customHeight="1">
      <c r="A66" s="114" t="s">
        <v>98</v>
      </c>
      <c r="B66" s="92"/>
      <c r="C66" s="92"/>
      <c r="D66" s="92"/>
      <c r="E66" s="92"/>
      <c r="F66" s="119"/>
      <c r="G66" s="92"/>
      <c r="H66" s="92"/>
      <c r="I66" s="93"/>
      <c r="J66" s="88"/>
    </row>
    <row r="67" spans="1:10" s="89" customFormat="1" ht="19.5" customHeight="1">
      <c r="A67" s="94">
        <v>1</v>
      </c>
      <c r="B67" s="95" t="s">
        <v>15</v>
      </c>
      <c r="C67" s="96" t="s">
        <v>58</v>
      </c>
      <c r="D67" s="96" t="s">
        <v>72</v>
      </c>
      <c r="E67" s="96" t="s">
        <v>59</v>
      </c>
      <c r="F67" s="118">
        <v>27973</v>
      </c>
      <c r="G67" s="96" t="s">
        <v>55</v>
      </c>
      <c r="H67" s="97"/>
      <c r="I67" s="98" t="s">
        <v>208</v>
      </c>
      <c r="J67" s="88">
        <f ca="1">ROUND((TODAY()-F67)/365,0)</f>
        <v>46</v>
      </c>
    </row>
    <row r="68" spans="1:10" s="89" customFormat="1" ht="19.5" customHeight="1">
      <c r="A68" s="94">
        <v>2</v>
      </c>
      <c r="B68" s="94" t="s">
        <v>7</v>
      </c>
      <c r="C68" s="96" t="s">
        <v>58</v>
      </c>
      <c r="D68" s="96"/>
      <c r="E68" s="106" t="s">
        <v>59</v>
      </c>
      <c r="F68" s="118">
        <v>29787</v>
      </c>
      <c r="G68" s="96" t="s">
        <v>55</v>
      </c>
      <c r="H68" s="97"/>
      <c r="I68" s="98" t="s">
        <v>208</v>
      </c>
      <c r="J68" s="88">
        <f ca="1">ROUND((TODAY()-F68)/365,0)</f>
        <v>41</v>
      </c>
    </row>
    <row r="69" spans="1:10" s="89" customFormat="1" ht="19.5" customHeight="1">
      <c r="A69" s="94">
        <v>3</v>
      </c>
      <c r="B69" s="94" t="s">
        <v>99</v>
      </c>
      <c r="C69" s="96" t="s">
        <v>58</v>
      </c>
      <c r="D69" s="96"/>
      <c r="E69" s="96" t="s">
        <v>59</v>
      </c>
      <c r="F69" s="118">
        <v>29586</v>
      </c>
      <c r="G69" s="96" t="s">
        <v>57</v>
      </c>
      <c r="H69" s="97"/>
      <c r="I69" s="98" t="s">
        <v>208</v>
      </c>
      <c r="J69" s="88">
        <f ca="1">ROUND((TODAY()-F69)/365,0)</f>
        <v>42</v>
      </c>
    </row>
    <row r="70" spans="1:10" s="89" customFormat="1" ht="19.5" customHeight="1">
      <c r="A70" s="94">
        <v>4</v>
      </c>
      <c r="B70" s="94" t="s">
        <v>100</v>
      </c>
      <c r="C70" s="96" t="s">
        <v>58</v>
      </c>
      <c r="D70" s="96"/>
      <c r="E70" s="96" t="s">
        <v>59</v>
      </c>
      <c r="F70" s="118">
        <v>32240</v>
      </c>
      <c r="G70" s="96" t="s">
        <v>57</v>
      </c>
      <c r="H70" s="97"/>
      <c r="I70" s="98" t="s">
        <v>208</v>
      </c>
      <c r="J70" s="88">
        <f ca="1">ROUND((TODAY()-F70)/365,0)</f>
        <v>34</v>
      </c>
    </row>
    <row r="71" spans="1:10" s="91" customFormat="1" ht="19.5" customHeight="1">
      <c r="A71" s="94">
        <v>5</v>
      </c>
      <c r="B71" s="100" t="s">
        <v>201</v>
      </c>
      <c r="C71" s="106"/>
      <c r="D71" s="96" t="s">
        <v>69</v>
      </c>
      <c r="E71" s="106" t="s">
        <v>70</v>
      </c>
      <c r="F71" s="118">
        <v>33151</v>
      </c>
      <c r="G71" s="106" t="s">
        <v>57</v>
      </c>
      <c r="H71" s="107"/>
      <c r="I71" s="98" t="s">
        <v>208</v>
      </c>
      <c r="J71" s="88">
        <f ca="1">ROUND((TODAY()-F71)/365,0)</f>
        <v>32</v>
      </c>
    </row>
    <row r="72" spans="1:10" s="89" customFormat="1" ht="19.5" customHeight="1">
      <c r="A72" s="114" t="s">
        <v>101</v>
      </c>
      <c r="B72" s="92"/>
      <c r="C72" s="92"/>
      <c r="D72" s="92"/>
      <c r="E72" s="92"/>
      <c r="F72" s="119"/>
      <c r="G72" s="92"/>
      <c r="H72" s="92"/>
      <c r="I72" s="93"/>
      <c r="J72" s="88"/>
    </row>
    <row r="73" spans="1:10" s="89" customFormat="1" ht="19.5" customHeight="1">
      <c r="A73" s="94">
        <v>1</v>
      </c>
      <c r="B73" s="95" t="s">
        <v>21</v>
      </c>
      <c r="C73" s="96" t="s">
        <v>53</v>
      </c>
      <c r="D73" s="96" t="s">
        <v>12</v>
      </c>
      <c r="E73" s="96" t="s">
        <v>59</v>
      </c>
      <c r="F73" s="118">
        <v>26983</v>
      </c>
      <c r="G73" s="96" t="s">
        <v>57</v>
      </c>
      <c r="H73" s="97"/>
      <c r="I73" s="98" t="s">
        <v>208</v>
      </c>
      <c r="J73" s="88">
        <f aca="true" ca="1" t="shared" si="3" ref="J73:J83">ROUND((TODAY()-F73)/365,0)</f>
        <v>49</v>
      </c>
    </row>
    <row r="74" spans="1:10" s="89" customFormat="1" ht="19.5" customHeight="1">
      <c r="A74" s="94">
        <v>2</v>
      </c>
      <c r="B74" s="94" t="s">
        <v>23</v>
      </c>
      <c r="C74" s="96" t="s">
        <v>58</v>
      </c>
      <c r="D74" s="96" t="s">
        <v>72</v>
      </c>
      <c r="E74" s="96" t="s">
        <v>59</v>
      </c>
      <c r="F74" s="118">
        <v>28267</v>
      </c>
      <c r="G74" s="96" t="s">
        <v>57</v>
      </c>
      <c r="H74" s="97"/>
      <c r="I74" s="98" t="s">
        <v>208</v>
      </c>
      <c r="J74" s="88">
        <f ca="1">ROUND((TODAY()-F74)/365,0)</f>
        <v>45</v>
      </c>
    </row>
    <row r="75" spans="1:10" s="89" customFormat="1" ht="19.5" customHeight="1">
      <c r="A75" s="94">
        <v>3</v>
      </c>
      <c r="B75" s="94" t="s">
        <v>22</v>
      </c>
      <c r="C75" s="96" t="s">
        <v>58</v>
      </c>
      <c r="D75" s="96" t="s">
        <v>34</v>
      </c>
      <c r="E75" s="96" t="s">
        <v>59</v>
      </c>
      <c r="F75" s="118">
        <v>30341</v>
      </c>
      <c r="G75" s="96" t="s">
        <v>57</v>
      </c>
      <c r="H75" s="97"/>
      <c r="I75" s="98" t="s">
        <v>208</v>
      </c>
      <c r="J75" s="88">
        <f ca="1" t="shared" si="3"/>
        <v>40</v>
      </c>
    </row>
    <row r="76" spans="1:10" s="89" customFormat="1" ht="19.5" customHeight="1">
      <c r="A76" s="94">
        <v>4</v>
      </c>
      <c r="B76" s="94" t="s">
        <v>102</v>
      </c>
      <c r="C76" s="96" t="s">
        <v>58</v>
      </c>
      <c r="D76" s="96"/>
      <c r="E76" s="96" t="s">
        <v>59</v>
      </c>
      <c r="F76" s="118">
        <v>22810</v>
      </c>
      <c r="G76" s="96" t="s">
        <v>55</v>
      </c>
      <c r="H76" s="97"/>
      <c r="I76" s="98" t="s">
        <v>208</v>
      </c>
      <c r="J76" s="88">
        <f ca="1" t="shared" si="3"/>
        <v>60</v>
      </c>
    </row>
    <row r="77" spans="1:10" s="89" customFormat="1" ht="19.5" customHeight="1">
      <c r="A77" s="94">
        <v>5</v>
      </c>
      <c r="B77" s="94" t="s">
        <v>103</v>
      </c>
      <c r="C77" s="96" t="s">
        <v>58</v>
      </c>
      <c r="D77" s="96"/>
      <c r="E77" s="96" t="s">
        <v>59</v>
      </c>
      <c r="F77" s="118">
        <v>29107</v>
      </c>
      <c r="G77" s="96" t="s">
        <v>57</v>
      </c>
      <c r="H77" s="97"/>
      <c r="I77" s="98" t="s">
        <v>208</v>
      </c>
      <c r="J77" s="88">
        <f ca="1" t="shared" si="3"/>
        <v>43</v>
      </c>
    </row>
    <row r="78" spans="1:10" s="89" customFormat="1" ht="19.5" customHeight="1">
      <c r="A78" s="94">
        <v>6</v>
      </c>
      <c r="B78" s="94" t="s">
        <v>104</v>
      </c>
      <c r="C78" s="96" t="s">
        <v>58</v>
      </c>
      <c r="D78" s="96"/>
      <c r="E78" s="96" t="s">
        <v>59</v>
      </c>
      <c r="F78" s="118">
        <v>32190</v>
      </c>
      <c r="G78" s="96" t="s">
        <v>57</v>
      </c>
      <c r="H78" s="97"/>
      <c r="I78" s="98" t="s">
        <v>208</v>
      </c>
      <c r="J78" s="88">
        <f ca="1" t="shared" si="3"/>
        <v>35</v>
      </c>
    </row>
    <row r="79" spans="1:10" s="89" customFormat="1" ht="19.5" customHeight="1">
      <c r="A79" s="94">
        <v>7</v>
      </c>
      <c r="B79" s="94" t="s">
        <v>207</v>
      </c>
      <c r="C79" s="96" t="s">
        <v>58</v>
      </c>
      <c r="D79" s="106"/>
      <c r="E79" s="96" t="s">
        <v>59</v>
      </c>
      <c r="F79" s="118">
        <v>27763</v>
      </c>
      <c r="G79" s="96" t="s">
        <v>57</v>
      </c>
      <c r="H79" s="97"/>
      <c r="I79" s="98" t="s">
        <v>208</v>
      </c>
      <c r="J79" s="88">
        <f ca="1" t="shared" si="3"/>
        <v>47</v>
      </c>
    </row>
    <row r="80" spans="1:10" s="89" customFormat="1" ht="19.5" customHeight="1">
      <c r="A80" s="94">
        <v>8</v>
      </c>
      <c r="B80" s="94" t="s">
        <v>214</v>
      </c>
      <c r="C80" s="96" t="s">
        <v>58</v>
      </c>
      <c r="D80" s="106"/>
      <c r="E80" s="96" t="s">
        <v>59</v>
      </c>
      <c r="F80" s="118">
        <v>32945</v>
      </c>
      <c r="G80" s="96" t="s">
        <v>57</v>
      </c>
      <c r="H80" s="97"/>
      <c r="I80" s="98" t="s">
        <v>216</v>
      </c>
      <c r="J80" s="88">
        <f ca="1" t="shared" si="3"/>
        <v>33</v>
      </c>
    </row>
    <row r="81" spans="1:10" s="89" customFormat="1" ht="19.5" customHeight="1">
      <c r="A81" s="94">
        <v>9</v>
      </c>
      <c r="B81" s="94" t="s">
        <v>229</v>
      </c>
      <c r="C81" s="96" t="s">
        <v>58</v>
      </c>
      <c r="D81" s="106"/>
      <c r="E81" s="96" t="s">
        <v>61</v>
      </c>
      <c r="F81" s="118">
        <v>34340</v>
      </c>
      <c r="G81" s="96" t="s">
        <v>55</v>
      </c>
      <c r="H81" s="107"/>
      <c r="I81" s="98" t="s">
        <v>216</v>
      </c>
      <c r="J81" s="88">
        <f ca="1">ROUND((TODAY()-F81)/365,0)</f>
        <v>29</v>
      </c>
    </row>
    <row r="82" spans="1:10" s="89" customFormat="1" ht="19.5" customHeight="1">
      <c r="A82" s="94">
        <v>10</v>
      </c>
      <c r="B82" s="94" t="s">
        <v>267</v>
      </c>
      <c r="C82" s="96" t="s">
        <v>58</v>
      </c>
      <c r="D82" s="106"/>
      <c r="E82" s="96" t="s">
        <v>61</v>
      </c>
      <c r="F82" s="118">
        <v>35132</v>
      </c>
      <c r="G82" s="96" t="s">
        <v>57</v>
      </c>
      <c r="H82" s="107"/>
      <c r="I82" s="98" t="s">
        <v>216</v>
      </c>
      <c r="J82" s="88">
        <f ca="1" t="shared" si="3"/>
        <v>27</v>
      </c>
    </row>
    <row r="83" spans="1:10" s="89" customFormat="1" ht="19.5" customHeight="1">
      <c r="A83" s="94">
        <v>11</v>
      </c>
      <c r="B83" s="94" t="s">
        <v>105</v>
      </c>
      <c r="C83" s="96"/>
      <c r="D83" s="96" t="s">
        <v>69</v>
      </c>
      <c r="E83" s="129" t="s">
        <v>61</v>
      </c>
      <c r="F83" s="118">
        <v>31397</v>
      </c>
      <c r="G83" s="96" t="s">
        <v>57</v>
      </c>
      <c r="H83" s="99"/>
      <c r="I83" s="98" t="s">
        <v>208</v>
      </c>
      <c r="J83" s="88">
        <f ca="1" t="shared" si="3"/>
        <v>37</v>
      </c>
    </row>
    <row r="84" spans="1:10" s="89" customFormat="1" ht="19.5" customHeight="1">
      <c r="A84" s="114" t="s">
        <v>107</v>
      </c>
      <c r="B84" s="92"/>
      <c r="C84" s="92"/>
      <c r="D84" s="92"/>
      <c r="E84" s="92"/>
      <c r="F84" s="119"/>
      <c r="G84" s="92"/>
      <c r="H84" s="92"/>
      <c r="I84" s="93"/>
      <c r="J84" s="88"/>
    </row>
    <row r="85" spans="1:10" s="89" customFormat="1" ht="19.5" customHeight="1">
      <c r="A85" s="94">
        <v>1</v>
      </c>
      <c r="B85" s="95" t="s">
        <v>11</v>
      </c>
      <c r="C85" s="96" t="s">
        <v>53</v>
      </c>
      <c r="D85" s="96" t="s">
        <v>12</v>
      </c>
      <c r="E85" s="96" t="s">
        <v>56</v>
      </c>
      <c r="F85" s="118">
        <v>27975</v>
      </c>
      <c r="G85" s="96" t="s">
        <v>55</v>
      </c>
      <c r="H85" s="97"/>
      <c r="I85" s="98" t="s">
        <v>208</v>
      </c>
      <c r="J85" s="88">
        <f aca="true" ca="1" t="shared" si="4" ref="J85:J100">ROUND((TODAY()-F85)/365,0)</f>
        <v>46</v>
      </c>
    </row>
    <row r="86" spans="1:10" s="89" customFormat="1" ht="19.5" customHeight="1">
      <c r="A86" s="94">
        <v>2</v>
      </c>
      <c r="B86" s="94" t="s">
        <v>13</v>
      </c>
      <c r="C86" s="96" t="s">
        <v>58</v>
      </c>
      <c r="D86" s="96" t="s">
        <v>34</v>
      </c>
      <c r="E86" s="96" t="s">
        <v>86</v>
      </c>
      <c r="F86" s="118">
        <v>27439</v>
      </c>
      <c r="G86" s="96" t="s">
        <v>57</v>
      </c>
      <c r="H86" s="97"/>
      <c r="I86" s="98" t="s">
        <v>208</v>
      </c>
      <c r="J86" s="88">
        <f ca="1" t="shared" si="4"/>
        <v>48</v>
      </c>
    </row>
    <row r="87" spans="1:10" s="89" customFormat="1" ht="19.5" customHeight="1">
      <c r="A87" s="94">
        <v>3</v>
      </c>
      <c r="B87" s="94" t="s">
        <v>108</v>
      </c>
      <c r="C87" s="96" t="s">
        <v>58</v>
      </c>
      <c r="D87" s="96"/>
      <c r="E87" s="96" t="s">
        <v>59</v>
      </c>
      <c r="F87" s="118">
        <v>29819</v>
      </c>
      <c r="G87" s="96" t="s">
        <v>55</v>
      </c>
      <c r="H87" s="97"/>
      <c r="I87" s="98" t="s">
        <v>208</v>
      </c>
      <c r="J87" s="88">
        <f ca="1" t="shared" si="4"/>
        <v>41</v>
      </c>
    </row>
    <row r="88" spans="1:10" s="89" customFormat="1" ht="19.5" customHeight="1">
      <c r="A88" s="94">
        <v>4</v>
      </c>
      <c r="B88" s="94" t="s">
        <v>109</v>
      </c>
      <c r="C88" s="96" t="s">
        <v>58</v>
      </c>
      <c r="D88" s="96"/>
      <c r="E88" s="96" t="s">
        <v>59</v>
      </c>
      <c r="F88" s="118">
        <v>28537</v>
      </c>
      <c r="G88" s="96" t="s">
        <v>57</v>
      </c>
      <c r="H88" s="97"/>
      <c r="I88" s="98" t="s">
        <v>208</v>
      </c>
      <c r="J88" s="88">
        <f ca="1" t="shared" si="4"/>
        <v>45</v>
      </c>
    </row>
    <row r="89" spans="1:10" s="89" customFormat="1" ht="19.5" customHeight="1">
      <c r="A89" s="94">
        <v>5</v>
      </c>
      <c r="B89" s="94" t="s">
        <v>110</v>
      </c>
      <c r="C89" s="96" t="s">
        <v>58</v>
      </c>
      <c r="D89" s="96"/>
      <c r="E89" s="96" t="s">
        <v>59</v>
      </c>
      <c r="F89" s="118">
        <v>25594</v>
      </c>
      <c r="G89" s="96" t="s">
        <v>55</v>
      </c>
      <c r="H89" s="97"/>
      <c r="I89" s="98" t="s">
        <v>208</v>
      </c>
      <c r="J89" s="88">
        <f ca="1" t="shared" si="4"/>
        <v>53</v>
      </c>
    </row>
    <row r="90" spans="1:10" s="89" customFormat="1" ht="19.5" customHeight="1">
      <c r="A90" s="94">
        <v>6</v>
      </c>
      <c r="B90" s="95" t="s">
        <v>111</v>
      </c>
      <c r="C90" s="96" t="s">
        <v>58</v>
      </c>
      <c r="D90" s="96"/>
      <c r="E90" s="96" t="s">
        <v>56</v>
      </c>
      <c r="F90" s="118">
        <v>29259</v>
      </c>
      <c r="G90" s="96" t="s">
        <v>57</v>
      </c>
      <c r="H90" s="97"/>
      <c r="I90" s="98" t="s">
        <v>208</v>
      </c>
      <c r="J90" s="88">
        <f ca="1" t="shared" si="4"/>
        <v>43</v>
      </c>
    </row>
    <row r="91" spans="1:10" s="89" customFormat="1" ht="19.5" customHeight="1">
      <c r="A91" s="94">
        <v>7</v>
      </c>
      <c r="B91" s="94" t="s">
        <v>112</v>
      </c>
      <c r="C91" s="96" t="s">
        <v>58</v>
      </c>
      <c r="D91" s="96"/>
      <c r="E91" s="96" t="s">
        <v>56</v>
      </c>
      <c r="F91" s="120">
        <v>30560</v>
      </c>
      <c r="G91" s="96" t="s">
        <v>57</v>
      </c>
      <c r="H91" s="97"/>
      <c r="I91" s="98" t="s">
        <v>208</v>
      </c>
      <c r="J91" s="88">
        <f ca="1" t="shared" si="4"/>
        <v>39</v>
      </c>
    </row>
    <row r="92" spans="1:10" s="89" customFormat="1" ht="19.5" customHeight="1">
      <c r="A92" s="94">
        <v>8</v>
      </c>
      <c r="B92" s="95" t="s">
        <v>113</v>
      </c>
      <c r="C92" s="96" t="s">
        <v>58</v>
      </c>
      <c r="D92" s="96" t="s">
        <v>34</v>
      </c>
      <c r="E92" s="96" t="s">
        <v>86</v>
      </c>
      <c r="F92" s="118">
        <v>29553</v>
      </c>
      <c r="G92" s="96" t="s">
        <v>57</v>
      </c>
      <c r="H92" s="97"/>
      <c r="I92" s="98" t="s">
        <v>208</v>
      </c>
      <c r="J92" s="88">
        <f ca="1" t="shared" si="4"/>
        <v>42</v>
      </c>
    </row>
    <row r="93" spans="1:10" s="89" customFormat="1" ht="19.5" customHeight="1">
      <c r="A93" s="94">
        <v>9</v>
      </c>
      <c r="B93" s="95" t="s">
        <v>114</v>
      </c>
      <c r="C93" s="96" t="s">
        <v>58</v>
      </c>
      <c r="D93" s="96"/>
      <c r="E93" s="96" t="s">
        <v>59</v>
      </c>
      <c r="F93" s="118">
        <v>28326</v>
      </c>
      <c r="G93" s="96" t="s">
        <v>55</v>
      </c>
      <c r="H93" s="99"/>
      <c r="I93" s="98" t="s">
        <v>208</v>
      </c>
      <c r="J93" s="88">
        <f ca="1" t="shared" si="4"/>
        <v>45</v>
      </c>
    </row>
    <row r="94" spans="1:10" s="89" customFormat="1" ht="19.5" customHeight="1">
      <c r="A94" s="94">
        <v>10</v>
      </c>
      <c r="B94" s="95" t="s">
        <v>136</v>
      </c>
      <c r="C94" s="96" t="s">
        <v>58</v>
      </c>
      <c r="D94" s="96"/>
      <c r="E94" s="96" t="s">
        <v>59</v>
      </c>
      <c r="F94" s="124">
        <v>31749</v>
      </c>
      <c r="G94" s="96" t="s">
        <v>57</v>
      </c>
      <c r="H94" s="99"/>
      <c r="I94" s="98" t="s">
        <v>208</v>
      </c>
      <c r="J94" s="88">
        <f ca="1" t="shared" si="4"/>
        <v>36</v>
      </c>
    </row>
    <row r="95" spans="1:10" s="89" customFormat="1" ht="19.5" customHeight="1">
      <c r="A95" s="94">
        <v>11</v>
      </c>
      <c r="B95" s="94" t="s">
        <v>142</v>
      </c>
      <c r="C95" s="96" t="s">
        <v>58</v>
      </c>
      <c r="D95" s="96"/>
      <c r="E95" s="96" t="s">
        <v>59</v>
      </c>
      <c r="F95" s="118">
        <v>27325</v>
      </c>
      <c r="G95" s="96" t="s">
        <v>55</v>
      </c>
      <c r="H95" s="99"/>
      <c r="I95" s="98" t="s">
        <v>208</v>
      </c>
      <c r="J95" s="88">
        <f ca="1" t="shared" si="4"/>
        <v>48</v>
      </c>
    </row>
    <row r="96" spans="1:10" s="89" customFormat="1" ht="19.5" customHeight="1">
      <c r="A96" s="94">
        <v>12</v>
      </c>
      <c r="B96" s="100" t="s">
        <v>220</v>
      </c>
      <c r="C96" s="106" t="s">
        <v>58</v>
      </c>
      <c r="D96" s="106"/>
      <c r="E96" s="106" t="s">
        <v>61</v>
      </c>
      <c r="F96" s="118">
        <v>34447</v>
      </c>
      <c r="G96" s="106" t="s">
        <v>57</v>
      </c>
      <c r="H96" s="107"/>
      <c r="I96" s="98" t="s">
        <v>216</v>
      </c>
      <c r="J96" s="88">
        <f ca="1">ROUND((TODAY()-F96)/365,0)</f>
        <v>28</v>
      </c>
    </row>
    <row r="97" spans="1:10" s="89" customFormat="1" ht="19.5" customHeight="1">
      <c r="A97" s="94">
        <v>13</v>
      </c>
      <c r="B97" s="95" t="s">
        <v>135</v>
      </c>
      <c r="C97" s="96" t="s">
        <v>58</v>
      </c>
      <c r="D97" s="96"/>
      <c r="E97" s="96" t="s">
        <v>59</v>
      </c>
      <c r="F97" s="118">
        <v>27725</v>
      </c>
      <c r="G97" s="96" t="s">
        <v>57</v>
      </c>
      <c r="H97" s="99"/>
      <c r="I97" s="98" t="s">
        <v>208</v>
      </c>
      <c r="J97" s="88">
        <f ca="1">ROUND((TODAY()-F97)/365,0)</f>
        <v>47</v>
      </c>
    </row>
    <row r="98" spans="1:10" s="89" customFormat="1" ht="19.5" customHeight="1">
      <c r="A98" s="94">
        <v>14</v>
      </c>
      <c r="B98" s="108" t="s">
        <v>256</v>
      </c>
      <c r="C98" s="109" t="s">
        <v>58</v>
      </c>
      <c r="D98" s="96"/>
      <c r="E98" s="96" t="s">
        <v>66</v>
      </c>
      <c r="F98" s="110">
        <v>33239</v>
      </c>
      <c r="G98" s="96" t="s">
        <v>55</v>
      </c>
      <c r="H98" s="107"/>
      <c r="I98" s="98" t="s">
        <v>216</v>
      </c>
      <c r="J98" s="88">
        <f ca="1" t="shared" si="4"/>
        <v>32</v>
      </c>
    </row>
    <row r="99" spans="1:10" s="89" customFormat="1" ht="19.5" customHeight="1">
      <c r="A99" s="94">
        <v>15</v>
      </c>
      <c r="B99" s="94" t="s">
        <v>39</v>
      </c>
      <c r="C99" s="109" t="s">
        <v>58</v>
      </c>
      <c r="D99" s="96"/>
      <c r="E99" s="96" t="s">
        <v>59</v>
      </c>
      <c r="F99" s="118">
        <v>31971</v>
      </c>
      <c r="G99" s="96" t="s">
        <v>55</v>
      </c>
      <c r="H99" s="99"/>
      <c r="I99" s="98" t="s">
        <v>208</v>
      </c>
      <c r="J99" s="88">
        <f ca="1">ROUND((TODAY()-F99)/365,0)</f>
        <v>35</v>
      </c>
    </row>
    <row r="100" spans="1:10" s="89" customFormat="1" ht="19.5" customHeight="1">
      <c r="A100" s="94">
        <v>16</v>
      </c>
      <c r="B100" s="95" t="s">
        <v>115</v>
      </c>
      <c r="C100" s="96"/>
      <c r="D100" s="96" t="s">
        <v>69</v>
      </c>
      <c r="E100" s="129" t="s">
        <v>61</v>
      </c>
      <c r="F100" s="118">
        <v>33422</v>
      </c>
      <c r="G100" s="96" t="s">
        <v>57</v>
      </c>
      <c r="H100" s="99"/>
      <c r="I100" s="98" t="s">
        <v>208</v>
      </c>
      <c r="J100" s="88">
        <f ca="1" t="shared" si="4"/>
        <v>31</v>
      </c>
    </row>
    <row r="101" spans="1:10" s="89" customFormat="1" ht="19.5" customHeight="1">
      <c r="A101" s="114" t="s">
        <v>116</v>
      </c>
      <c r="B101" s="92"/>
      <c r="C101" s="92"/>
      <c r="D101" s="92"/>
      <c r="E101" s="92"/>
      <c r="F101" s="119"/>
      <c r="G101" s="92"/>
      <c r="H101" s="92"/>
      <c r="I101" s="93"/>
      <c r="J101" s="88"/>
    </row>
    <row r="102" spans="1:10" s="89" customFormat="1" ht="19.5" customHeight="1">
      <c r="A102" s="94">
        <v>1</v>
      </c>
      <c r="B102" s="95" t="s">
        <v>14</v>
      </c>
      <c r="C102" s="96" t="s">
        <v>58</v>
      </c>
      <c r="D102" s="96" t="s">
        <v>12</v>
      </c>
      <c r="E102" s="96" t="s">
        <v>59</v>
      </c>
      <c r="F102" s="118">
        <v>24668</v>
      </c>
      <c r="G102" s="96" t="s">
        <v>57</v>
      </c>
      <c r="H102" s="97"/>
      <c r="I102" s="98" t="s">
        <v>208</v>
      </c>
      <c r="J102" s="88">
        <f aca="true" ca="1" t="shared" si="5" ref="J102:J107">ROUND((TODAY()-F102)/365,0)</f>
        <v>55</v>
      </c>
    </row>
    <row r="103" spans="1:12" s="89" customFormat="1" ht="19.5" customHeight="1">
      <c r="A103" s="94">
        <v>2</v>
      </c>
      <c r="B103" s="94" t="s">
        <v>117</v>
      </c>
      <c r="C103" s="96" t="s">
        <v>58</v>
      </c>
      <c r="D103" s="96" t="s">
        <v>34</v>
      </c>
      <c r="E103" s="96" t="s">
        <v>59</v>
      </c>
      <c r="F103" s="118">
        <v>25864</v>
      </c>
      <c r="G103" s="96" t="s">
        <v>57</v>
      </c>
      <c r="H103" s="97"/>
      <c r="I103" s="98" t="s">
        <v>208</v>
      </c>
      <c r="J103" s="88">
        <f ca="1" t="shared" si="5"/>
        <v>52</v>
      </c>
      <c r="L103" s="89">
        <v>1</v>
      </c>
    </row>
    <row r="104" spans="1:10" s="89" customFormat="1" ht="19.5" customHeight="1">
      <c r="A104" s="94">
        <v>3</v>
      </c>
      <c r="B104" s="105" t="s">
        <v>279</v>
      </c>
      <c r="C104" s="96" t="s">
        <v>58</v>
      </c>
      <c r="D104" s="96"/>
      <c r="E104" s="96" t="s">
        <v>59</v>
      </c>
      <c r="F104" s="128" t="s">
        <v>283</v>
      </c>
      <c r="G104" s="96" t="s">
        <v>57</v>
      </c>
      <c r="H104" s="97"/>
      <c r="I104" s="98" t="s">
        <v>208</v>
      </c>
      <c r="J104" s="88">
        <f ca="1" t="shared" si="5"/>
        <v>55</v>
      </c>
    </row>
    <row r="105" spans="1:10" s="89" customFormat="1" ht="19.5" customHeight="1">
      <c r="A105" s="94">
        <v>4</v>
      </c>
      <c r="B105" s="94" t="s">
        <v>118</v>
      </c>
      <c r="C105" s="96" t="s">
        <v>58</v>
      </c>
      <c r="D105" s="96" t="s">
        <v>34</v>
      </c>
      <c r="E105" s="96" t="s">
        <v>59</v>
      </c>
      <c r="F105" s="118">
        <v>26802</v>
      </c>
      <c r="G105" s="96" t="s">
        <v>57</v>
      </c>
      <c r="H105" s="97"/>
      <c r="I105" s="98" t="s">
        <v>208</v>
      </c>
      <c r="J105" s="88">
        <f ca="1" t="shared" si="5"/>
        <v>49</v>
      </c>
    </row>
    <row r="106" spans="1:10" s="89" customFormat="1" ht="19.5" customHeight="1">
      <c r="A106" s="94">
        <v>5</v>
      </c>
      <c r="B106" s="94" t="s">
        <v>204</v>
      </c>
      <c r="C106" s="96" t="s">
        <v>58</v>
      </c>
      <c r="D106" s="96"/>
      <c r="E106" s="96" t="s">
        <v>59</v>
      </c>
      <c r="F106" s="118">
        <v>33617</v>
      </c>
      <c r="G106" s="96" t="s">
        <v>55</v>
      </c>
      <c r="H106" s="97"/>
      <c r="I106" s="98" t="s">
        <v>216</v>
      </c>
      <c r="J106" s="88">
        <f ca="1" t="shared" si="5"/>
        <v>31</v>
      </c>
    </row>
    <row r="107" spans="1:10" s="89" customFormat="1" ht="19.5" customHeight="1">
      <c r="A107" s="94">
        <v>6</v>
      </c>
      <c r="B107" s="94" t="s">
        <v>205</v>
      </c>
      <c r="C107" s="96"/>
      <c r="D107" s="96" t="s">
        <v>69</v>
      </c>
      <c r="E107" s="129" t="s">
        <v>61</v>
      </c>
      <c r="F107" s="118">
        <v>32218</v>
      </c>
      <c r="G107" s="96" t="s">
        <v>57</v>
      </c>
      <c r="H107" s="97"/>
      <c r="I107" s="98" t="s">
        <v>216</v>
      </c>
      <c r="J107" s="88">
        <f ca="1" t="shared" si="5"/>
        <v>35</v>
      </c>
    </row>
    <row r="108" spans="1:10" s="89" customFormat="1" ht="19.5" customHeight="1">
      <c r="A108" s="115" t="s">
        <v>119</v>
      </c>
      <c r="B108" s="92"/>
      <c r="C108" s="92"/>
      <c r="D108" s="92"/>
      <c r="E108" s="92"/>
      <c r="F108" s="119"/>
      <c r="G108" s="92"/>
      <c r="H108" s="92"/>
      <c r="I108" s="93"/>
      <c r="J108" s="88"/>
    </row>
    <row r="109" spans="1:10" s="89" customFormat="1" ht="19.5" customHeight="1">
      <c r="A109" s="94">
        <v>1</v>
      </c>
      <c r="B109" s="95" t="s">
        <v>32</v>
      </c>
      <c r="C109" s="96" t="s">
        <v>58</v>
      </c>
      <c r="D109" s="96" t="s">
        <v>120</v>
      </c>
      <c r="E109" s="96" t="s">
        <v>56</v>
      </c>
      <c r="F109" s="118">
        <v>29063</v>
      </c>
      <c r="G109" s="96" t="s">
        <v>55</v>
      </c>
      <c r="H109" s="97"/>
      <c r="I109" s="98" t="s">
        <v>208</v>
      </c>
      <c r="J109" s="88">
        <f aca="true" ca="1" t="shared" si="6" ref="J109:J114">ROUND((TODAY()-F109)/365,0)</f>
        <v>43</v>
      </c>
    </row>
    <row r="110" spans="1:10" s="89" customFormat="1" ht="19.5" customHeight="1">
      <c r="A110" s="94">
        <v>2</v>
      </c>
      <c r="B110" s="95" t="s">
        <v>38</v>
      </c>
      <c r="C110" s="96"/>
      <c r="D110" s="96" t="s">
        <v>121</v>
      </c>
      <c r="E110" s="96" t="s">
        <v>59</v>
      </c>
      <c r="F110" s="124">
        <v>31303</v>
      </c>
      <c r="G110" s="96" t="s">
        <v>57</v>
      </c>
      <c r="H110" s="99"/>
      <c r="I110" s="98" t="s">
        <v>208</v>
      </c>
      <c r="J110" s="88">
        <f ca="1" t="shared" si="6"/>
        <v>37</v>
      </c>
    </row>
    <row r="111" spans="1:10" s="89" customFormat="1" ht="19.5" customHeight="1">
      <c r="A111" s="94">
        <v>3</v>
      </c>
      <c r="B111" s="95" t="s">
        <v>122</v>
      </c>
      <c r="C111" s="96"/>
      <c r="D111" s="96"/>
      <c r="E111" s="96" t="s">
        <v>61</v>
      </c>
      <c r="F111" s="118">
        <v>25754</v>
      </c>
      <c r="G111" s="96" t="s">
        <v>57</v>
      </c>
      <c r="H111" s="99"/>
      <c r="I111" s="98" t="s">
        <v>208</v>
      </c>
      <c r="J111" s="88">
        <f ca="1" t="shared" si="6"/>
        <v>52</v>
      </c>
    </row>
    <row r="112" spans="1:10" s="89" customFormat="1" ht="19.5" customHeight="1">
      <c r="A112" s="94">
        <v>4</v>
      </c>
      <c r="B112" s="95" t="s">
        <v>123</v>
      </c>
      <c r="C112" s="96"/>
      <c r="D112" s="96"/>
      <c r="E112" s="96" t="s">
        <v>61</v>
      </c>
      <c r="F112" s="118">
        <v>29123</v>
      </c>
      <c r="G112" s="96" t="s">
        <v>55</v>
      </c>
      <c r="H112" s="99"/>
      <c r="I112" s="98" t="s">
        <v>208</v>
      </c>
      <c r="J112" s="88">
        <f ca="1" t="shared" si="6"/>
        <v>43</v>
      </c>
    </row>
    <row r="113" spans="1:10" s="89" customFormat="1" ht="19.5" customHeight="1">
      <c r="A113" s="94">
        <v>5</v>
      </c>
      <c r="B113" s="95" t="s">
        <v>124</v>
      </c>
      <c r="C113" s="96"/>
      <c r="D113" s="96"/>
      <c r="E113" s="96" t="s">
        <v>61</v>
      </c>
      <c r="F113" s="118">
        <v>29130</v>
      </c>
      <c r="G113" s="96" t="s">
        <v>57</v>
      </c>
      <c r="H113" s="99"/>
      <c r="I113" s="98" t="s">
        <v>208</v>
      </c>
      <c r="J113" s="88">
        <f ca="1" t="shared" si="6"/>
        <v>43</v>
      </c>
    </row>
    <row r="114" spans="1:10" s="89" customFormat="1" ht="19.5" customHeight="1">
      <c r="A114" s="94">
        <v>6</v>
      </c>
      <c r="B114" s="95" t="s">
        <v>125</v>
      </c>
      <c r="C114" s="96"/>
      <c r="D114" s="96"/>
      <c r="E114" s="96" t="s">
        <v>213</v>
      </c>
      <c r="F114" s="118">
        <v>22386</v>
      </c>
      <c r="G114" s="96" t="s">
        <v>55</v>
      </c>
      <c r="H114" s="99"/>
      <c r="I114" s="98" t="s">
        <v>215</v>
      </c>
      <c r="J114" s="88">
        <f ca="1" t="shared" si="6"/>
        <v>61</v>
      </c>
    </row>
    <row r="115" spans="1:10" s="89" customFormat="1" ht="19.5" customHeight="1">
      <c r="A115" s="114" t="s">
        <v>126</v>
      </c>
      <c r="B115" s="92"/>
      <c r="C115" s="92"/>
      <c r="D115" s="92"/>
      <c r="E115" s="92"/>
      <c r="F115" s="119"/>
      <c r="G115" s="92"/>
      <c r="H115" s="92"/>
      <c r="I115" s="93"/>
      <c r="J115" s="88"/>
    </row>
    <row r="116" spans="1:10" s="89" customFormat="1" ht="19.5" customHeight="1">
      <c r="A116" s="94">
        <v>1</v>
      </c>
      <c r="B116" s="95" t="s">
        <v>26</v>
      </c>
      <c r="C116" s="96" t="s">
        <v>58</v>
      </c>
      <c r="D116" s="96" t="s">
        <v>121</v>
      </c>
      <c r="E116" s="96" t="s">
        <v>59</v>
      </c>
      <c r="F116" s="118">
        <v>27885</v>
      </c>
      <c r="G116" s="96" t="s">
        <v>55</v>
      </c>
      <c r="H116" s="99"/>
      <c r="I116" s="98" t="s">
        <v>208</v>
      </c>
      <c r="J116" s="88">
        <f ca="1">ROUND((TODAY()-F116)/365,0)</f>
        <v>46</v>
      </c>
    </row>
    <row r="117" spans="1:10" s="89" customFormat="1" ht="19.5" customHeight="1">
      <c r="A117" s="94">
        <v>2</v>
      </c>
      <c r="B117" s="95" t="s">
        <v>127</v>
      </c>
      <c r="C117" s="96"/>
      <c r="D117" s="96"/>
      <c r="E117" s="96" t="s">
        <v>59</v>
      </c>
      <c r="F117" s="118">
        <v>27770</v>
      </c>
      <c r="G117" s="96" t="s">
        <v>57</v>
      </c>
      <c r="H117" s="99"/>
      <c r="I117" s="98" t="s">
        <v>208</v>
      </c>
      <c r="J117" s="88">
        <f ca="1">ROUND((TODAY()-F117)/365,0)</f>
        <v>47</v>
      </c>
    </row>
    <row r="118" spans="1:10" s="89" customFormat="1" ht="19.5" customHeight="1">
      <c r="A118" s="94">
        <v>3</v>
      </c>
      <c r="B118" s="95" t="s">
        <v>129</v>
      </c>
      <c r="C118" s="96"/>
      <c r="D118" s="96"/>
      <c r="E118" s="96" t="s">
        <v>61</v>
      </c>
      <c r="F118" s="118">
        <v>28113</v>
      </c>
      <c r="G118" s="96" t="s">
        <v>55</v>
      </c>
      <c r="H118" s="99"/>
      <c r="I118" s="98" t="s">
        <v>208</v>
      </c>
      <c r="J118" s="88">
        <f ca="1">ROUND((TODAY()-F118)/365,0)</f>
        <v>46</v>
      </c>
    </row>
    <row r="119" spans="1:10" s="89" customFormat="1" ht="19.5" customHeight="1">
      <c r="A119" s="94">
        <v>4</v>
      </c>
      <c r="B119" s="95" t="s">
        <v>130</v>
      </c>
      <c r="C119" s="96"/>
      <c r="D119" s="96"/>
      <c r="E119" s="96" t="s">
        <v>61</v>
      </c>
      <c r="F119" s="118">
        <v>30599</v>
      </c>
      <c r="G119" s="96" t="s">
        <v>55</v>
      </c>
      <c r="H119" s="99"/>
      <c r="I119" s="98" t="s">
        <v>208</v>
      </c>
      <c r="J119" s="88">
        <f ca="1">ROUND((TODAY()-F119)/365,0)</f>
        <v>39</v>
      </c>
    </row>
    <row r="120" spans="1:10" s="89" customFormat="1" ht="19.5" customHeight="1">
      <c r="A120" s="114" t="s">
        <v>131</v>
      </c>
      <c r="B120" s="92"/>
      <c r="C120" s="92"/>
      <c r="D120" s="92"/>
      <c r="E120" s="92"/>
      <c r="F120" s="119"/>
      <c r="G120" s="92"/>
      <c r="H120" s="92"/>
      <c r="I120" s="93"/>
      <c r="J120" s="88"/>
    </row>
    <row r="121" spans="1:10" s="89" customFormat="1" ht="19.5" customHeight="1">
      <c r="A121" s="94">
        <v>1</v>
      </c>
      <c r="B121" s="95" t="s">
        <v>24</v>
      </c>
      <c r="C121" s="96"/>
      <c r="D121" s="96" t="s">
        <v>120</v>
      </c>
      <c r="E121" s="96" t="s">
        <v>59</v>
      </c>
      <c r="F121" s="118">
        <v>29392</v>
      </c>
      <c r="G121" s="96" t="s">
        <v>57</v>
      </c>
      <c r="H121" s="99"/>
      <c r="I121" s="98" t="s">
        <v>208</v>
      </c>
      <c r="J121" s="88">
        <f ca="1">ROUND((TODAY()-F121)/365,0)</f>
        <v>42</v>
      </c>
    </row>
    <row r="122" spans="1:10" s="89" customFormat="1" ht="19.5" customHeight="1">
      <c r="A122" s="94">
        <v>2</v>
      </c>
      <c r="B122" s="94" t="s">
        <v>133</v>
      </c>
      <c r="C122" s="96"/>
      <c r="D122" s="96"/>
      <c r="E122" s="96" t="s">
        <v>61</v>
      </c>
      <c r="F122" s="118">
        <v>32150</v>
      </c>
      <c r="G122" s="96" t="s">
        <v>57</v>
      </c>
      <c r="H122" s="99"/>
      <c r="I122" s="98" t="s">
        <v>208</v>
      </c>
      <c r="J122" s="88">
        <f ca="1">ROUND((TODAY()-F122)/365,0)</f>
        <v>35</v>
      </c>
    </row>
    <row r="123" spans="1:10" s="89" customFormat="1" ht="19.5" customHeight="1">
      <c r="A123" s="94">
        <v>3</v>
      </c>
      <c r="B123" s="94" t="s">
        <v>244</v>
      </c>
      <c r="C123" s="96"/>
      <c r="D123" s="96"/>
      <c r="E123" s="96" t="s">
        <v>61</v>
      </c>
      <c r="F123" s="118">
        <v>30996</v>
      </c>
      <c r="G123" s="96" t="s">
        <v>57</v>
      </c>
      <c r="H123" s="107"/>
      <c r="I123" s="98" t="s">
        <v>216</v>
      </c>
      <c r="J123" s="88">
        <f ca="1">ROUND((TODAY()-F123)/365,0)</f>
        <v>38</v>
      </c>
    </row>
    <row r="124" spans="1:10" s="89" customFormat="1" ht="19.5" customHeight="1">
      <c r="A124" s="94">
        <v>4</v>
      </c>
      <c r="B124" s="94" t="s">
        <v>248</v>
      </c>
      <c r="C124" s="96"/>
      <c r="D124" s="96"/>
      <c r="E124" s="96" t="s">
        <v>61</v>
      </c>
      <c r="F124" s="118">
        <v>34750</v>
      </c>
      <c r="G124" s="96" t="s">
        <v>57</v>
      </c>
      <c r="H124" s="107"/>
      <c r="I124" s="98" t="s">
        <v>216</v>
      </c>
      <c r="J124" s="88">
        <f ca="1">ROUND((TODAY()-F124)/365,0)</f>
        <v>28</v>
      </c>
    </row>
    <row r="125" spans="1:10" s="89" customFormat="1" ht="19.5" customHeight="1">
      <c r="A125" s="114" t="s">
        <v>134</v>
      </c>
      <c r="B125" s="92"/>
      <c r="C125" s="92"/>
      <c r="D125" s="92"/>
      <c r="E125" s="92"/>
      <c r="F125" s="119"/>
      <c r="G125" s="92"/>
      <c r="H125" s="92"/>
      <c r="I125" s="93"/>
      <c r="J125" s="88"/>
    </row>
    <row r="126" spans="1:10" s="89" customFormat="1" ht="19.5" customHeight="1">
      <c r="A126" s="94">
        <v>1</v>
      </c>
      <c r="B126" s="95" t="s">
        <v>137</v>
      </c>
      <c r="C126" s="96"/>
      <c r="D126" s="96"/>
      <c r="E126" s="96" t="s">
        <v>59</v>
      </c>
      <c r="F126" s="118">
        <v>27687</v>
      </c>
      <c r="G126" s="96" t="s">
        <v>57</v>
      </c>
      <c r="H126" s="99"/>
      <c r="I126" s="98" t="s">
        <v>208</v>
      </c>
      <c r="J126" s="88">
        <f ca="1">ROUND((TODAY()-F126)/365,0)</f>
        <v>47</v>
      </c>
    </row>
    <row r="127" spans="1:10" s="89" customFormat="1" ht="19.5" customHeight="1">
      <c r="A127" s="94">
        <v>2</v>
      </c>
      <c r="B127" s="108" t="s">
        <v>254</v>
      </c>
      <c r="C127" s="109"/>
      <c r="D127" s="96"/>
      <c r="E127" s="96" t="s">
        <v>59</v>
      </c>
      <c r="F127" s="110">
        <v>33197</v>
      </c>
      <c r="G127" s="96" t="s">
        <v>57</v>
      </c>
      <c r="H127" s="110"/>
      <c r="I127" s="98" t="s">
        <v>216</v>
      </c>
      <c r="J127" s="88">
        <f ca="1">ROUND((TODAY()-F127)/365,0)</f>
        <v>32</v>
      </c>
    </row>
    <row r="128" spans="1:10" s="89" customFormat="1" ht="19.5" customHeight="1">
      <c r="A128" s="114" t="s">
        <v>138</v>
      </c>
      <c r="B128" s="92"/>
      <c r="C128" s="92"/>
      <c r="D128" s="92"/>
      <c r="E128" s="92"/>
      <c r="F128" s="119"/>
      <c r="G128" s="92"/>
      <c r="H128" s="92"/>
      <c r="I128" s="93"/>
      <c r="J128" s="88"/>
    </row>
    <row r="129" spans="1:10" s="89" customFormat="1" ht="19.5" customHeight="1">
      <c r="A129" s="94">
        <v>1</v>
      </c>
      <c r="B129" s="94" t="s">
        <v>27</v>
      </c>
      <c r="C129" s="96"/>
      <c r="D129" s="96" t="s">
        <v>120</v>
      </c>
      <c r="E129" s="96" t="s">
        <v>59</v>
      </c>
      <c r="F129" s="118">
        <v>28535</v>
      </c>
      <c r="G129" s="96" t="s">
        <v>57</v>
      </c>
      <c r="H129" s="99"/>
      <c r="I129" s="98" t="s">
        <v>208</v>
      </c>
      <c r="J129" s="88">
        <f ca="1">ROUND((TODAY()-F129)/365,0)</f>
        <v>45</v>
      </c>
    </row>
    <row r="130" spans="1:10" s="89" customFormat="1" ht="19.5" customHeight="1">
      <c r="A130" s="94">
        <v>2</v>
      </c>
      <c r="B130" s="95" t="s">
        <v>28</v>
      </c>
      <c r="C130" s="96"/>
      <c r="D130" s="96" t="s">
        <v>121</v>
      </c>
      <c r="E130" s="96" t="s">
        <v>59</v>
      </c>
      <c r="F130" s="118">
        <v>27446</v>
      </c>
      <c r="G130" s="96" t="s">
        <v>57</v>
      </c>
      <c r="H130" s="99"/>
      <c r="I130" s="98" t="s">
        <v>208</v>
      </c>
      <c r="J130" s="88">
        <f ca="1">ROUND((TODAY()-F130)/365,0)</f>
        <v>48</v>
      </c>
    </row>
    <row r="131" spans="1:10" s="89" customFormat="1" ht="19.5" customHeight="1">
      <c r="A131" s="94">
        <v>3</v>
      </c>
      <c r="B131" s="94" t="s">
        <v>139</v>
      </c>
      <c r="C131" s="96"/>
      <c r="D131" s="96"/>
      <c r="E131" s="96" t="s">
        <v>61</v>
      </c>
      <c r="F131" s="118">
        <v>29769</v>
      </c>
      <c r="G131" s="96" t="s">
        <v>57</v>
      </c>
      <c r="H131" s="99"/>
      <c r="I131" s="98" t="s">
        <v>208</v>
      </c>
      <c r="J131" s="88">
        <f ca="1">ROUND((TODAY()-F131)/365,0)</f>
        <v>41</v>
      </c>
    </row>
    <row r="132" spans="1:10" s="89" customFormat="1" ht="19.5" customHeight="1">
      <c r="A132" s="94">
        <v>4</v>
      </c>
      <c r="B132" s="94" t="s">
        <v>140</v>
      </c>
      <c r="C132" s="96"/>
      <c r="D132" s="96"/>
      <c r="E132" s="96" t="s">
        <v>61</v>
      </c>
      <c r="F132" s="118">
        <v>31972</v>
      </c>
      <c r="G132" s="96" t="s">
        <v>57</v>
      </c>
      <c r="H132" s="99"/>
      <c r="I132" s="98" t="s">
        <v>208</v>
      </c>
      <c r="J132" s="88">
        <f ca="1">ROUND((TODAY()-F132)/365,0)</f>
        <v>35</v>
      </c>
    </row>
    <row r="133" spans="1:10" s="89" customFormat="1" ht="19.5" customHeight="1">
      <c r="A133" s="114" t="s">
        <v>141</v>
      </c>
      <c r="B133" s="92"/>
      <c r="C133" s="92"/>
      <c r="D133" s="92"/>
      <c r="E133" s="92"/>
      <c r="F133" s="119"/>
      <c r="G133" s="92"/>
      <c r="H133" s="92"/>
      <c r="I133" s="93"/>
      <c r="J133" s="88"/>
    </row>
    <row r="134" spans="1:10" s="89" customFormat="1" ht="19.5" customHeight="1">
      <c r="A134" s="94">
        <v>1</v>
      </c>
      <c r="B134" s="95" t="s">
        <v>31</v>
      </c>
      <c r="C134" s="96"/>
      <c r="D134" s="96" t="s">
        <v>273</v>
      </c>
      <c r="E134" s="96" t="s">
        <v>59</v>
      </c>
      <c r="F134" s="118">
        <v>28156</v>
      </c>
      <c r="G134" s="96" t="s">
        <v>57</v>
      </c>
      <c r="H134" s="99"/>
      <c r="I134" s="98" t="s">
        <v>208</v>
      </c>
      <c r="J134" s="88">
        <f aca="true" ca="1" t="shared" si="7" ref="J134:J141">ROUND((TODAY()-F134)/365,0)</f>
        <v>46</v>
      </c>
    </row>
    <row r="135" spans="1:10" s="89" customFormat="1" ht="19.5" customHeight="1">
      <c r="A135" s="94">
        <v>2</v>
      </c>
      <c r="B135" s="95" t="s">
        <v>143</v>
      </c>
      <c r="C135" s="96"/>
      <c r="D135" s="96"/>
      <c r="E135" s="96" t="s">
        <v>106</v>
      </c>
      <c r="F135" s="118">
        <v>25480</v>
      </c>
      <c r="G135" s="96" t="s">
        <v>55</v>
      </c>
      <c r="H135" s="99"/>
      <c r="I135" s="98" t="s">
        <v>208</v>
      </c>
      <c r="J135" s="88">
        <f ca="1" t="shared" si="7"/>
        <v>53</v>
      </c>
    </row>
    <row r="136" spans="1:10" s="89" customFormat="1" ht="19.5" customHeight="1">
      <c r="A136" s="94">
        <v>3</v>
      </c>
      <c r="B136" s="94" t="s">
        <v>144</v>
      </c>
      <c r="C136" s="96"/>
      <c r="D136" s="96"/>
      <c r="E136" s="96" t="s">
        <v>213</v>
      </c>
      <c r="F136" s="118">
        <v>24640</v>
      </c>
      <c r="G136" s="96" t="s">
        <v>55</v>
      </c>
      <c r="H136" s="99"/>
      <c r="I136" s="98" t="s">
        <v>208</v>
      </c>
      <c r="J136" s="88">
        <f ca="1" t="shared" si="7"/>
        <v>55</v>
      </c>
    </row>
    <row r="137" spans="1:10" s="89" customFormat="1" ht="19.5" customHeight="1">
      <c r="A137" s="94">
        <v>4</v>
      </c>
      <c r="B137" s="94" t="s">
        <v>145</v>
      </c>
      <c r="C137" s="96"/>
      <c r="D137" s="96"/>
      <c r="E137" s="96" t="s">
        <v>213</v>
      </c>
      <c r="F137" s="118">
        <v>26171</v>
      </c>
      <c r="G137" s="96" t="s">
        <v>55</v>
      </c>
      <c r="H137" s="99"/>
      <c r="I137" s="98" t="s">
        <v>215</v>
      </c>
      <c r="J137" s="88">
        <f ca="1" t="shared" si="7"/>
        <v>51</v>
      </c>
    </row>
    <row r="138" spans="1:10" s="89" customFormat="1" ht="19.5" customHeight="1">
      <c r="A138" s="94">
        <v>5</v>
      </c>
      <c r="B138" s="94" t="s">
        <v>146</v>
      </c>
      <c r="C138" s="96"/>
      <c r="D138" s="96"/>
      <c r="E138" s="96" t="s">
        <v>213</v>
      </c>
      <c r="F138" s="118">
        <v>27060</v>
      </c>
      <c r="G138" s="96" t="s">
        <v>57</v>
      </c>
      <c r="H138" s="99"/>
      <c r="I138" s="98" t="s">
        <v>215</v>
      </c>
      <c r="J138" s="88">
        <f ca="1" t="shared" si="7"/>
        <v>49</v>
      </c>
    </row>
    <row r="139" spans="1:10" s="89" customFormat="1" ht="19.5" customHeight="1">
      <c r="A139" s="94">
        <v>6</v>
      </c>
      <c r="B139" s="95" t="s">
        <v>147</v>
      </c>
      <c r="C139" s="96"/>
      <c r="D139" s="96"/>
      <c r="E139" s="96" t="s">
        <v>106</v>
      </c>
      <c r="F139" s="118">
        <v>23315</v>
      </c>
      <c r="G139" s="96" t="s">
        <v>55</v>
      </c>
      <c r="H139" s="99"/>
      <c r="I139" s="98" t="s">
        <v>215</v>
      </c>
      <c r="J139" s="88">
        <f ca="1" t="shared" si="7"/>
        <v>59</v>
      </c>
    </row>
    <row r="140" spans="1:10" s="89" customFormat="1" ht="19.5" customHeight="1">
      <c r="A140" s="94">
        <v>7</v>
      </c>
      <c r="B140" s="95" t="s">
        <v>148</v>
      </c>
      <c r="C140" s="96"/>
      <c r="D140" s="96"/>
      <c r="E140" s="96" t="s">
        <v>61</v>
      </c>
      <c r="F140" s="118">
        <v>31490</v>
      </c>
      <c r="G140" s="96" t="s">
        <v>57</v>
      </c>
      <c r="H140" s="99"/>
      <c r="I140" s="98" t="s">
        <v>208</v>
      </c>
      <c r="J140" s="88">
        <f ca="1" t="shared" si="7"/>
        <v>37</v>
      </c>
    </row>
    <row r="141" spans="1:10" s="89" customFormat="1" ht="19.5" customHeight="1">
      <c r="A141" s="94">
        <v>8</v>
      </c>
      <c r="B141" s="95" t="s">
        <v>212</v>
      </c>
      <c r="C141" s="96"/>
      <c r="D141" s="96"/>
      <c r="E141" s="96" t="s">
        <v>70</v>
      </c>
      <c r="F141" s="118">
        <v>33862</v>
      </c>
      <c r="G141" s="96" t="s">
        <v>55</v>
      </c>
      <c r="H141" s="99"/>
      <c r="I141" s="98" t="s">
        <v>216</v>
      </c>
      <c r="J141" s="88">
        <f ca="1" t="shared" si="7"/>
        <v>30</v>
      </c>
    </row>
    <row r="142" spans="1:10" s="89" customFormat="1" ht="19.5" customHeight="1">
      <c r="A142" s="114" t="s">
        <v>149</v>
      </c>
      <c r="B142" s="92"/>
      <c r="C142" s="92"/>
      <c r="D142" s="92"/>
      <c r="E142" s="92"/>
      <c r="F142" s="119"/>
      <c r="G142" s="92"/>
      <c r="H142" s="92"/>
      <c r="I142" s="93"/>
      <c r="J142" s="88"/>
    </row>
    <row r="143" spans="1:10" s="89" customFormat="1" ht="19.5" customHeight="1">
      <c r="A143" s="94">
        <v>1</v>
      </c>
      <c r="B143" s="94" t="s">
        <v>199</v>
      </c>
      <c r="C143" s="96"/>
      <c r="D143" s="96" t="s">
        <v>30</v>
      </c>
      <c r="E143" s="96" t="s">
        <v>59</v>
      </c>
      <c r="F143" s="118">
        <v>22735</v>
      </c>
      <c r="G143" s="96" t="s">
        <v>55</v>
      </c>
      <c r="H143" s="99"/>
      <c r="I143" s="98" t="s">
        <v>208</v>
      </c>
      <c r="J143" s="88">
        <f ca="1">ROUND((TODAY()-F143)/365,0)</f>
        <v>61</v>
      </c>
    </row>
    <row r="144" spans="1:10" s="89" customFormat="1" ht="19.5" customHeight="1">
      <c r="A144" s="94">
        <v>2</v>
      </c>
      <c r="B144" s="94" t="s">
        <v>150</v>
      </c>
      <c r="C144" s="96"/>
      <c r="D144" s="96"/>
      <c r="E144" s="96" t="s">
        <v>59</v>
      </c>
      <c r="F144" s="118">
        <v>28086</v>
      </c>
      <c r="G144" s="96" t="s">
        <v>57</v>
      </c>
      <c r="H144" s="99"/>
      <c r="I144" s="98" t="s">
        <v>208</v>
      </c>
      <c r="J144" s="88">
        <f ca="1">ROUND((TODAY()-F144)/365,0)</f>
        <v>46</v>
      </c>
    </row>
    <row r="145" spans="1:10" s="89" customFormat="1" ht="19.5" customHeight="1">
      <c r="A145" s="94">
        <v>3</v>
      </c>
      <c r="B145" s="95" t="s">
        <v>165</v>
      </c>
      <c r="C145" s="96"/>
      <c r="D145" s="96"/>
      <c r="E145" s="96" t="s">
        <v>61</v>
      </c>
      <c r="F145" s="118">
        <v>29134</v>
      </c>
      <c r="G145" s="96" t="s">
        <v>55</v>
      </c>
      <c r="H145" s="99"/>
      <c r="I145" s="98" t="s">
        <v>208</v>
      </c>
      <c r="J145" s="88">
        <f ca="1">ROUND((TODAY()-F145)/365,0)</f>
        <v>43</v>
      </c>
    </row>
    <row r="146" spans="1:10" s="89" customFormat="1" ht="19.5" customHeight="1">
      <c r="A146" s="114" t="s">
        <v>151</v>
      </c>
      <c r="B146" s="92"/>
      <c r="C146" s="92"/>
      <c r="D146" s="92"/>
      <c r="E146" s="92"/>
      <c r="F146" s="119"/>
      <c r="G146" s="92"/>
      <c r="H146" s="92"/>
      <c r="I146" s="93"/>
      <c r="J146" s="88"/>
    </row>
    <row r="147" spans="1:10" s="89" customFormat="1" ht="19.5" customHeight="1">
      <c r="A147" s="94">
        <v>1</v>
      </c>
      <c r="B147" s="95" t="s">
        <v>40</v>
      </c>
      <c r="C147" s="96"/>
      <c r="D147" s="96" t="s">
        <v>258</v>
      </c>
      <c r="E147" s="96" t="s">
        <v>61</v>
      </c>
      <c r="F147" s="118">
        <v>33133</v>
      </c>
      <c r="G147" s="96" t="s">
        <v>57</v>
      </c>
      <c r="H147" s="99"/>
      <c r="I147" s="98" t="s">
        <v>208</v>
      </c>
      <c r="J147" s="88">
        <f ca="1">ROUND((TODAY()-F147)/365,0)</f>
        <v>32</v>
      </c>
    </row>
    <row r="148" spans="1:10" s="89" customFormat="1" ht="19.5" customHeight="1">
      <c r="A148" s="94">
        <v>2</v>
      </c>
      <c r="B148" s="95" t="s">
        <v>268</v>
      </c>
      <c r="C148" s="96"/>
      <c r="D148" s="96" t="s">
        <v>272</v>
      </c>
      <c r="E148" s="96" t="s">
        <v>61</v>
      </c>
      <c r="F148" s="118">
        <v>34223</v>
      </c>
      <c r="G148" s="96" t="s">
        <v>55</v>
      </c>
      <c r="H148" s="99"/>
      <c r="I148" s="98" t="s">
        <v>216</v>
      </c>
      <c r="J148" s="88">
        <f ca="1">ROUND((TODAY()-F148)/365,0)</f>
        <v>29</v>
      </c>
    </row>
    <row r="149" spans="1:10" s="89" customFormat="1" ht="19.5" customHeight="1">
      <c r="A149" s="114" t="s">
        <v>197</v>
      </c>
      <c r="B149" s="92"/>
      <c r="C149" s="92"/>
      <c r="D149" s="92"/>
      <c r="E149" s="92"/>
      <c r="F149" s="119"/>
      <c r="G149" s="92"/>
      <c r="H149" s="92"/>
      <c r="I149" s="93"/>
      <c r="J149" s="88"/>
    </row>
    <row r="150" spans="1:10" s="89" customFormat="1" ht="19.5" customHeight="1">
      <c r="A150" s="94">
        <v>1</v>
      </c>
      <c r="B150" s="95" t="s">
        <v>33</v>
      </c>
      <c r="C150" s="96"/>
      <c r="D150" s="96" t="s">
        <v>274</v>
      </c>
      <c r="E150" s="96" t="s">
        <v>61</v>
      </c>
      <c r="F150" s="118">
        <v>26693</v>
      </c>
      <c r="G150" s="96" t="s">
        <v>57</v>
      </c>
      <c r="H150" s="99"/>
      <c r="I150" s="98" t="s">
        <v>208</v>
      </c>
      <c r="J150" s="88">
        <f ca="1">ROUND((TODAY()-F150)/365,0)</f>
        <v>50</v>
      </c>
    </row>
    <row r="151" spans="1:10" s="89" customFormat="1" ht="19.5" customHeight="1">
      <c r="A151" s="94">
        <v>2</v>
      </c>
      <c r="B151" s="95" t="s">
        <v>152</v>
      </c>
      <c r="C151" s="96"/>
      <c r="D151" s="96"/>
      <c r="E151" s="96" t="s">
        <v>61</v>
      </c>
      <c r="F151" s="118">
        <v>24438</v>
      </c>
      <c r="G151" s="96" t="s">
        <v>55</v>
      </c>
      <c r="H151" s="99"/>
      <c r="I151" s="98" t="s">
        <v>208</v>
      </c>
      <c r="J151" s="88">
        <f ca="1">ROUND((TODAY()-F151)/365,0)</f>
        <v>56</v>
      </c>
    </row>
    <row r="152" spans="1:10" s="89" customFormat="1" ht="19.5" customHeight="1">
      <c r="A152" s="94">
        <v>3</v>
      </c>
      <c r="B152" s="95" t="s">
        <v>153</v>
      </c>
      <c r="C152" s="96"/>
      <c r="D152" s="96"/>
      <c r="E152" s="96" t="s">
        <v>61</v>
      </c>
      <c r="F152" s="118">
        <v>32441</v>
      </c>
      <c r="G152" s="96" t="s">
        <v>57</v>
      </c>
      <c r="H152" s="99"/>
      <c r="I152" s="98" t="s">
        <v>208</v>
      </c>
      <c r="J152" s="88">
        <f ca="1">ROUND((TODAY()-F152)/365,0)</f>
        <v>34</v>
      </c>
    </row>
    <row r="153" spans="1:10" s="89" customFormat="1" ht="19.5" customHeight="1">
      <c r="A153" s="94">
        <v>4</v>
      </c>
      <c r="B153" s="95" t="s">
        <v>154</v>
      </c>
      <c r="C153" s="96"/>
      <c r="D153" s="96"/>
      <c r="E153" s="96" t="s">
        <v>61</v>
      </c>
      <c r="F153" s="118">
        <v>31098</v>
      </c>
      <c r="G153" s="96" t="s">
        <v>57</v>
      </c>
      <c r="H153" s="99"/>
      <c r="I153" s="98" t="s">
        <v>208</v>
      </c>
      <c r="J153" s="88">
        <f ca="1">ROUND((TODAY()-F153)/365,0)</f>
        <v>38</v>
      </c>
    </row>
    <row r="154" spans="1:10" s="89" customFormat="1" ht="19.5" customHeight="1">
      <c r="A154" s="94">
        <v>5</v>
      </c>
      <c r="B154" s="95" t="s">
        <v>155</v>
      </c>
      <c r="C154" s="96"/>
      <c r="D154" s="96"/>
      <c r="E154" s="96" t="s">
        <v>59</v>
      </c>
      <c r="F154" s="118">
        <v>33136</v>
      </c>
      <c r="G154" s="96" t="s">
        <v>57</v>
      </c>
      <c r="H154" s="99"/>
      <c r="I154" s="98" t="s">
        <v>208</v>
      </c>
      <c r="J154" s="88">
        <f ca="1">ROUND((TODAY()-F154)/365,0)</f>
        <v>32</v>
      </c>
    </row>
    <row r="155" spans="1:10" s="89" customFormat="1" ht="19.5" customHeight="1">
      <c r="A155" s="114" t="s">
        <v>156</v>
      </c>
      <c r="B155" s="92"/>
      <c r="C155" s="92"/>
      <c r="D155" s="92"/>
      <c r="E155" s="92"/>
      <c r="F155" s="119"/>
      <c r="G155" s="92"/>
      <c r="H155" s="92"/>
      <c r="I155" s="93"/>
      <c r="J155" s="88"/>
    </row>
    <row r="156" spans="1:10" s="89" customFormat="1" ht="19.5" customHeight="1">
      <c r="A156" s="94">
        <v>1</v>
      </c>
      <c r="B156" s="95" t="s">
        <v>157</v>
      </c>
      <c r="C156" s="96"/>
      <c r="D156" s="96"/>
      <c r="E156" s="96" t="s">
        <v>61</v>
      </c>
      <c r="F156" s="118">
        <v>29486</v>
      </c>
      <c r="G156" s="96" t="s">
        <v>57</v>
      </c>
      <c r="H156" s="99"/>
      <c r="I156" s="98" t="s">
        <v>208</v>
      </c>
      <c r="J156" s="88">
        <f ca="1">ROUND((TODAY()-F156)/365,0)</f>
        <v>42</v>
      </c>
    </row>
    <row r="157" spans="1:10" s="89" customFormat="1" ht="19.5" customHeight="1">
      <c r="A157" s="94">
        <v>2</v>
      </c>
      <c r="B157" s="95" t="s">
        <v>158</v>
      </c>
      <c r="C157" s="96"/>
      <c r="D157" s="96"/>
      <c r="E157" s="96" t="s">
        <v>59</v>
      </c>
      <c r="F157" s="118">
        <v>29281</v>
      </c>
      <c r="G157" s="96" t="s">
        <v>57</v>
      </c>
      <c r="H157" s="99"/>
      <c r="I157" s="98" t="s">
        <v>208</v>
      </c>
      <c r="J157" s="88">
        <f ca="1">ROUND((TODAY()-F157)/365,0)</f>
        <v>43</v>
      </c>
    </row>
    <row r="158" spans="1:10" s="89" customFormat="1" ht="19.5" customHeight="1">
      <c r="A158" s="114" t="s">
        <v>159</v>
      </c>
      <c r="B158" s="116"/>
      <c r="C158" s="116"/>
      <c r="D158" s="116"/>
      <c r="E158" s="116"/>
      <c r="F158" s="125"/>
      <c r="G158" s="116"/>
      <c r="H158" s="116"/>
      <c r="I158" s="117"/>
      <c r="J158" s="88"/>
    </row>
    <row r="159" spans="1:10" s="89" customFormat="1" ht="19.5" customHeight="1">
      <c r="A159" s="94">
        <v>1</v>
      </c>
      <c r="B159" s="95" t="s">
        <v>25</v>
      </c>
      <c r="C159" s="96"/>
      <c r="D159" s="96" t="s">
        <v>120</v>
      </c>
      <c r="E159" s="96" t="s">
        <v>59</v>
      </c>
      <c r="F159" s="118">
        <v>27063</v>
      </c>
      <c r="G159" s="96" t="s">
        <v>57</v>
      </c>
      <c r="H159" s="99"/>
      <c r="I159" s="98" t="s">
        <v>208</v>
      </c>
      <c r="J159" s="88">
        <f aca="true" ca="1" t="shared" si="8" ref="J159:J176">ROUND((TODAY()-F159)/365,0)</f>
        <v>49</v>
      </c>
    </row>
    <row r="160" spans="1:10" s="89" customFormat="1" ht="19.5" customHeight="1">
      <c r="A160" s="94">
        <v>2</v>
      </c>
      <c r="B160" s="95" t="s">
        <v>160</v>
      </c>
      <c r="C160" s="96"/>
      <c r="D160" s="96"/>
      <c r="E160" s="96" t="s">
        <v>59</v>
      </c>
      <c r="F160" s="118">
        <v>29862</v>
      </c>
      <c r="G160" s="96" t="s">
        <v>57</v>
      </c>
      <c r="H160" s="99"/>
      <c r="I160" s="98" t="s">
        <v>208</v>
      </c>
      <c r="J160" s="88">
        <f ca="1" t="shared" si="8"/>
        <v>41</v>
      </c>
    </row>
    <row r="161" spans="1:10" s="89" customFormat="1" ht="19.5" customHeight="1">
      <c r="A161" s="94">
        <v>3</v>
      </c>
      <c r="B161" s="94" t="s">
        <v>161</v>
      </c>
      <c r="C161" s="96"/>
      <c r="D161" s="96"/>
      <c r="E161" s="96" t="s">
        <v>59</v>
      </c>
      <c r="F161" s="118">
        <v>29997</v>
      </c>
      <c r="G161" s="96" t="s">
        <v>57</v>
      </c>
      <c r="H161" s="99"/>
      <c r="I161" s="98" t="s">
        <v>208</v>
      </c>
      <c r="J161" s="88">
        <f ca="1" t="shared" si="8"/>
        <v>41</v>
      </c>
    </row>
    <row r="162" spans="1:10" s="89" customFormat="1" ht="19.5" customHeight="1">
      <c r="A162" s="94">
        <v>4</v>
      </c>
      <c r="B162" s="95" t="s">
        <v>162</v>
      </c>
      <c r="C162" s="96"/>
      <c r="D162" s="96"/>
      <c r="E162" s="96" t="s">
        <v>61</v>
      </c>
      <c r="F162" s="118">
        <v>31548</v>
      </c>
      <c r="G162" s="96" t="s">
        <v>55</v>
      </c>
      <c r="H162" s="99"/>
      <c r="I162" s="98" t="s">
        <v>208</v>
      </c>
      <c r="J162" s="88">
        <f ca="1" t="shared" si="8"/>
        <v>36</v>
      </c>
    </row>
    <row r="163" spans="1:10" s="89" customFormat="1" ht="19.5" customHeight="1">
      <c r="A163" s="94">
        <v>5</v>
      </c>
      <c r="B163" s="95" t="s">
        <v>163</v>
      </c>
      <c r="C163" s="96"/>
      <c r="D163" s="96"/>
      <c r="E163" s="96" t="s">
        <v>59</v>
      </c>
      <c r="F163" s="118">
        <v>30604</v>
      </c>
      <c r="G163" s="96" t="s">
        <v>55</v>
      </c>
      <c r="H163" s="99"/>
      <c r="I163" s="98" t="s">
        <v>208</v>
      </c>
      <c r="J163" s="88">
        <f ca="1" t="shared" si="8"/>
        <v>39</v>
      </c>
    </row>
    <row r="164" spans="1:10" s="89" customFormat="1" ht="19.5" customHeight="1">
      <c r="A164" s="114" t="s">
        <v>164</v>
      </c>
      <c r="B164" s="116"/>
      <c r="C164" s="116"/>
      <c r="D164" s="116"/>
      <c r="E164" s="116"/>
      <c r="F164" s="125"/>
      <c r="G164" s="116"/>
      <c r="H164" s="116"/>
      <c r="I164" s="117"/>
      <c r="J164" s="88"/>
    </row>
    <row r="165" spans="1:10" s="89" customFormat="1" ht="19.5" customHeight="1">
      <c r="A165" s="94">
        <v>1</v>
      </c>
      <c r="B165" s="95" t="s">
        <v>2</v>
      </c>
      <c r="C165" s="96"/>
      <c r="D165" s="96" t="s">
        <v>3</v>
      </c>
      <c r="E165" s="96" t="s">
        <v>61</v>
      </c>
      <c r="F165" s="118">
        <v>27941</v>
      </c>
      <c r="G165" s="96" t="s">
        <v>55</v>
      </c>
      <c r="H165" s="99"/>
      <c r="I165" s="98" t="s">
        <v>208</v>
      </c>
      <c r="J165" s="88">
        <f ca="1" t="shared" si="8"/>
        <v>46</v>
      </c>
    </row>
    <row r="166" spans="1:10" s="89" customFormat="1" ht="19.5" customHeight="1">
      <c r="A166" s="94">
        <v>2</v>
      </c>
      <c r="B166" s="95" t="s">
        <v>4</v>
      </c>
      <c r="C166" s="96"/>
      <c r="D166" s="96" t="s">
        <v>271</v>
      </c>
      <c r="E166" s="96" t="s">
        <v>61</v>
      </c>
      <c r="F166" s="118">
        <v>30696</v>
      </c>
      <c r="G166" s="96" t="s">
        <v>55</v>
      </c>
      <c r="H166" s="99"/>
      <c r="I166" s="98" t="s">
        <v>208</v>
      </c>
      <c r="J166" s="88">
        <f ca="1" t="shared" si="8"/>
        <v>39</v>
      </c>
    </row>
    <row r="167" spans="1:10" s="89" customFormat="1" ht="19.5" customHeight="1">
      <c r="A167" s="94">
        <v>3</v>
      </c>
      <c r="B167" s="94" t="s">
        <v>166</v>
      </c>
      <c r="C167" s="96"/>
      <c r="D167" s="96"/>
      <c r="E167" s="96" t="s">
        <v>61</v>
      </c>
      <c r="F167" s="118">
        <v>32277</v>
      </c>
      <c r="G167" s="96" t="s">
        <v>57</v>
      </c>
      <c r="H167" s="99"/>
      <c r="I167" s="98" t="s">
        <v>208</v>
      </c>
      <c r="J167" s="88">
        <f ca="1" t="shared" si="8"/>
        <v>34</v>
      </c>
    </row>
    <row r="168" spans="1:10" s="89" customFormat="1" ht="19.5" customHeight="1">
      <c r="A168" s="94">
        <v>4</v>
      </c>
      <c r="B168" s="94" t="s">
        <v>8</v>
      </c>
      <c r="C168" s="96"/>
      <c r="D168" s="96"/>
      <c r="E168" s="96" t="s">
        <v>106</v>
      </c>
      <c r="F168" s="118">
        <v>26087</v>
      </c>
      <c r="G168" s="96" t="s">
        <v>57</v>
      </c>
      <c r="H168" s="99"/>
      <c r="I168" s="98" t="s">
        <v>215</v>
      </c>
      <c r="J168" s="88">
        <f ca="1" t="shared" si="8"/>
        <v>51</v>
      </c>
    </row>
    <row r="169" spans="1:10" s="89" customFormat="1" ht="19.5" customHeight="1">
      <c r="A169" s="94">
        <v>5</v>
      </c>
      <c r="B169" s="95" t="s">
        <v>167</v>
      </c>
      <c r="C169" s="96"/>
      <c r="D169" s="96"/>
      <c r="E169" s="96" t="s">
        <v>59</v>
      </c>
      <c r="F169" s="118">
        <v>32838</v>
      </c>
      <c r="G169" s="96" t="s">
        <v>55</v>
      </c>
      <c r="H169" s="99"/>
      <c r="I169" s="98" t="s">
        <v>208</v>
      </c>
      <c r="J169" s="88">
        <f ca="1" t="shared" si="8"/>
        <v>33</v>
      </c>
    </row>
    <row r="170" spans="1:10" s="89" customFormat="1" ht="19.5" customHeight="1">
      <c r="A170" s="94">
        <v>6</v>
      </c>
      <c r="B170" s="94" t="s">
        <v>168</v>
      </c>
      <c r="C170" s="96"/>
      <c r="D170" s="96"/>
      <c r="E170" s="96" t="s">
        <v>213</v>
      </c>
      <c r="F170" s="118">
        <v>26600</v>
      </c>
      <c r="G170" s="96" t="s">
        <v>57</v>
      </c>
      <c r="H170" s="99"/>
      <c r="I170" s="98" t="s">
        <v>215</v>
      </c>
      <c r="J170" s="88">
        <f ca="1" t="shared" si="8"/>
        <v>50</v>
      </c>
    </row>
    <row r="171" spans="1:10" s="89" customFormat="1" ht="19.5" customHeight="1">
      <c r="A171" s="114" t="s">
        <v>169</v>
      </c>
      <c r="B171" s="116"/>
      <c r="C171" s="116"/>
      <c r="D171" s="116"/>
      <c r="E171" s="116"/>
      <c r="F171" s="125"/>
      <c r="G171" s="116"/>
      <c r="H171" s="116"/>
      <c r="I171" s="117"/>
      <c r="J171" s="88"/>
    </row>
    <row r="172" spans="1:10" s="89" customFormat="1" ht="19.5" customHeight="1">
      <c r="A172" s="94">
        <v>1</v>
      </c>
      <c r="B172" s="94" t="s">
        <v>36</v>
      </c>
      <c r="C172" s="96" t="s">
        <v>170</v>
      </c>
      <c r="D172" s="96" t="s">
        <v>276</v>
      </c>
      <c r="E172" s="96" t="s">
        <v>59</v>
      </c>
      <c r="F172" s="118">
        <v>28456</v>
      </c>
      <c r="G172" s="96" t="s">
        <v>57</v>
      </c>
      <c r="H172" s="99"/>
      <c r="I172" s="98" t="s">
        <v>208</v>
      </c>
      <c r="J172" s="88">
        <f ca="1" t="shared" si="8"/>
        <v>45</v>
      </c>
    </row>
    <row r="173" spans="1:10" s="89" customFormat="1" ht="19.5" customHeight="1">
      <c r="A173" s="94">
        <v>2</v>
      </c>
      <c r="B173" s="94" t="s">
        <v>37</v>
      </c>
      <c r="C173" s="96" t="s">
        <v>170</v>
      </c>
      <c r="D173" s="96" t="s">
        <v>275</v>
      </c>
      <c r="E173" s="96" t="s">
        <v>59</v>
      </c>
      <c r="F173" s="118">
        <v>27878</v>
      </c>
      <c r="G173" s="96" t="s">
        <v>57</v>
      </c>
      <c r="H173" s="99"/>
      <c r="I173" s="98" t="s">
        <v>208</v>
      </c>
      <c r="J173" s="88">
        <f ca="1" t="shared" si="8"/>
        <v>46</v>
      </c>
    </row>
    <row r="174" spans="1:10" s="89" customFormat="1" ht="19.5" customHeight="1">
      <c r="A174" s="94">
        <v>3</v>
      </c>
      <c r="B174" s="94" t="s">
        <v>171</v>
      </c>
      <c r="C174" s="96" t="s">
        <v>172</v>
      </c>
      <c r="D174" s="96"/>
      <c r="E174" s="96" t="s">
        <v>61</v>
      </c>
      <c r="F174" s="118">
        <v>28012</v>
      </c>
      <c r="G174" s="96" t="s">
        <v>57</v>
      </c>
      <c r="H174" s="99"/>
      <c r="I174" s="98" t="s">
        <v>208</v>
      </c>
      <c r="J174" s="88">
        <f ca="1" t="shared" si="8"/>
        <v>46</v>
      </c>
    </row>
    <row r="175" spans="1:10" s="89" customFormat="1" ht="19.5" customHeight="1">
      <c r="A175" s="94">
        <v>4</v>
      </c>
      <c r="B175" s="94" t="s">
        <v>173</v>
      </c>
      <c r="C175" s="96" t="s">
        <v>170</v>
      </c>
      <c r="D175" s="96" t="s">
        <v>275</v>
      </c>
      <c r="E175" s="96" t="s">
        <v>61</v>
      </c>
      <c r="F175" s="118">
        <v>29266</v>
      </c>
      <c r="G175" s="96" t="s">
        <v>57</v>
      </c>
      <c r="H175" s="99"/>
      <c r="I175" s="98" t="s">
        <v>208</v>
      </c>
      <c r="J175" s="88">
        <f ca="1">ROUND((TODAY()-F175)/365,0)</f>
        <v>43</v>
      </c>
    </row>
    <row r="176" spans="1:10" s="89" customFormat="1" ht="19.5" customHeight="1">
      <c r="A176" s="94">
        <v>5</v>
      </c>
      <c r="B176" s="94" t="s">
        <v>174</v>
      </c>
      <c r="C176" s="96" t="s">
        <v>170</v>
      </c>
      <c r="D176" s="96"/>
      <c r="E176" s="96" t="s">
        <v>61</v>
      </c>
      <c r="F176" s="118">
        <v>31526</v>
      </c>
      <c r="G176" s="96" t="s">
        <v>57</v>
      </c>
      <c r="H176" s="99"/>
      <c r="I176" s="98" t="s">
        <v>208</v>
      </c>
      <c r="J176" s="88">
        <f ca="1" t="shared" si="8"/>
        <v>36</v>
      </c>
    </row>
    <row r="177" spans="1:10" s="89" customFormat="1" ht="19.5" customHeight="1">
      <c r="A177" s="94">
        <v>6</v>
      </c>
      <c r="B177" s="94" t="s">
        <v>175</v>
      </c>
      <c r="C177" s="96" t="s">
        <v>170</v>
      </c>
      <c r="D177" s="96"/>
      <c r="E177" s="96" t="s">
        <v>61</v>
      </c>
      <c r="F177" s="118">
        <v>28704</v>
      </c>
      <c r="G177" s="96" t="s">
        <v>57</v>
      </c>
      <c r="H177" s="99"/>
      <c r="I177" s="98" t="s">
        <v>208</v>
      </c>
      <c r="J177" s="88">
        <f aca="true" ca="1" t="shared" si="9" ref="J177:J206">ROUND((TODAY()-F177)/365,0)</f>
        <v>44</v>
      </c>
    </row>
    <row r="178" spans="1:10" s="89" customFormat="1" ht="19.5" customHeight="1">
      <c r="A178" s="94">
        <v>7</v>
      </c>
      <c r="B178" s="94" t="s">
        <v>176</v>
      </c>
      <c r="C178" s="96" t="s">
        <v>177</v>
      </c>
      <c r="D178" s="96"/>
      <c r="E178" s="96" t="s">
        <v>70</v>
      </c>
      <c r="F178" s="118">
        <v>27608</v>
      </c>
      <c r="G178" s="96" t="s">
        <v>57</v>
      </c>
      <c r="H178" s="99"/>
      <c r="I178" s="98" t="s">
        <v>208</v>
      </c>
      <c r="J178" s="88">
        <f ca="1" t="shared" si="9"/>
        <v>47</v>
      </c>
    </row>
    <row r="179" spans="1:10" s="89" customFormat="1" ht="19.5" customHeight="1">
      <c r="A179" s="94">
        <v>8</v>
      </c>
      <c r="B179" s="94" t="s">
        <v>178</v>
      </c>
      <c r="C179" s="96" t="s">
        <v>191</v>
      </c>
      <c r="D179" s="96"/>
      <c r="E179" s="96" t="s">
        <v>213</v>
      </c>
      <c r="F179" s="118">
        <v>27950</v>
      </c>
      <c r="G179" s="96" t="s">
        <v>57</v>
      </c>
      <c r="H179" s="99"/>
      <c r="I179" s="98" t="s">
        <v>208</v>
      </c>
      <c r="J179" s="88">
        <f ca="1" t="shared" si="9"/>
        <v>46</v>
      </c>
    </row>
    <row r="180" spans="1:10" s="89" customFormat="1" ht="19.5" customHeight="1">
      <c r="A180" s="94">
        <v>9</v>
      </c>
      <c r="B180" s="95" t="s">
        <v>179</v>
      </c>
      <c r="C180" s="96" t="s">
        <v>177</v>
      </c>
      <c r="D180" s="96"/>
      <c r="E180" s="96" t="s">
        <v>70</v>
      </c>
      <c r="F180" s="118">
        <v>29566</v>
      </c>
      <c r="G180" s="96" t="s">
        <v>57</v>
      </c>
      <c r="H180" s="99"/>
      <c r="I180" s="98" t="s">
        <v>216</v>
      </c>
      <c r="J180" s="88">
        <f ca="1" t="shared" si="9"/>
        <v>42</v>
      </c>
    </row>
    <row r="181" spans="1:10" s="89" customFormat="1" ht="19.5" customHeight="1">
      <c r="A181" s="94">
        <v>10</v>
      </c>
      <c r="B181" s="95" t="s">
        <v>180</v>
      </c>
      <c r="C181" s="96" t="s">
        <v>170</v>
      </c>
      <c r="D181" s="96"/>
      <c r="E181" s="96" t="s">
        <v>70</v>
      </c>
      <c r="F181" s="118">
        <v>33170</v>
      </c>
      <c r="G181" s="96" t="s">
        <v>57</v>
      </c>
      <c r="H181" s="99"/>
      <c r="I181" s="98" t="s">
        <v>208</v>
      </c>
      <c r="J181" s="88">
        <f ca="1" t="shared" si="9"/>
        <v>32</v>
      </c>
    </row>
    <row r="182" spans="1:10" s="89" customFormat="1" ht="19.5" customHeight="1">
      <c r="A182" s="94">
        <v>11</v>
      </c>
      <c r="B182" s="95" t="s">
        <v>181</v>
      </c>
      <c r="C182" s="96" t="s">
        <v>170</v>
      </c>
      <c r="D182" s="96"/>
      <c r="E182" s="96" t="s">
        <v>70</v>
      </c>
      <c r="F182" s="118">
        <v>30454</v>
      </c>
      <c r="G182" s="96" t="s">
        <v>57</v>
      </c>
      <c r="H182" s="99"/>
      <c r="I182" s="98" t="s">
        <v>208</v>
      </c>
      <c r="J182" s="88">
        <f ca="1" t="shared" si="9"/>
        <v>39</v>
      </c>
    </row>
    <row r="183" spans="1:10" s="89" customFormat="1" ht="19.5" customHeight="1">
      <c r="A183" s="94">
        <v>12</v>
      </c>
      <c r="B183" s="95" t="s">
        <v>182</v>
      </c>
      <c r="C183" s="96" t="s">
        <v>170</v>
      </c>
      <c r="D183" s="96"/>
      <c r="E183" s="96" t="s">
        <v>70</v>
      </c>
      <c r="F183" s="118">
        <v>33161</v>
      </c>
      <c r="G183" s="96" t="s">
        <v>57</v>
      </c>
      <c r="H183" s="99"/>
      <c r="I183" s="98" t="s">
        <v>208</v>
      </c>
      <c r="J183" s="88">
        <f ca="1" t="shared" si="9"/>
        <v>32</v>
      </c>
    </row>
    <row r="184" spans="1:10" s="89" customFormat="1" ht="19.5" customHeight="1">
      <c r="A184" s="94">
        <v>13</v>
      </c>
      <c r="B184" s="95" t="s">
        <v>183</v>
      </c>
      <c r="C184" s="96" t="s">
        <v>170</v>
      </c>
      <c r="D184" s="96"/>
      <c r="E184" s="96" t="s">
        <v>70</v>
      </c>
      <c r="F184" s="118">
        <v>32976</v>
      </c>
      <c r="G184" s="96" t="s">
        <v>57</v>
      </c>
      <c r="H184" s="99"/>
      <c r="I184" s="98" t="s">
        <v>208</v>
      </c>
      <c r="J184" s="88">
        <f ca="1" t="shared" si="9"/>
        <v>32</v>
      </c>
    </row>
    <row r="185" spans="1:10" s="89" customFormat="1" ht="19.5" customHeight="1">
      <c r="A185" s="94">
        <v>14</v>
      </c>
      <c r="B185" s="95" t="s">
        <v>184</v>
      </c>
      <c r="C185" s="96" t="s">
        <v>170</v>
      </c>
      <c r="D185" s="96"/>
      <c r="E185" s="96" t="s">
        <v>61</v>
      </c>
      <c r="F185" s="118">
        <v>32575</v>
      </c>
      <c r="G185" s="96" t="s">
        <v>57</v>
      </c>
      <c r="H185" s="99"/>
      <c r="I185" s="98" t="s">
        <v>208</v>
      </c>
      <c r="J185" s="88">
        <f ca="1" t="shared" si="9"/>
        <v>34</v>
      </c>
    </row>
    <row r="186" spans="1:10" s="89" customFormat="1" ht="19.5" customHeight="1">
      <c r="A186" s="94">
        <v>15</v>
      </c>
      <c r="B186" s="95" t="s">
        <v>185</v>
      </c>
      <c r="C186" s="96" t="s">
        <v>170</v>
      </c>
      <c r="D186" s="96"/>
      <c r="E186" s="96" t="s">
        <v>70</v>
      </c>
      <c r="F186" s="118">
        <v>32445</v>
      </c>
      <c r="G186" s="96" t="s">
        <v>57</v>
      </c>
      <c r="H186" s="99"/>
      <c r="I186" s="98" t="s">
        <v>208</v>
      </c>
      <c r="J186" s="88">
        <f ca="1" t="shared" si="9"/>
        <v>34</v>
      </c>
    </row>
    <row r="187" spans="1:10" s="89" customFormat="1" ht="19.5" customHeight="1">
      <c r="A187" s="94">
        <v>16</v>
      </c>
      <c r="B187" s="95" t="s">
        <v>186</v>
      </c>
      <c r="C187" s="96" t="s">
        <v>170</v>
      </c>
      <c r="D187" s="96"/>
      <c r="E187" s="96" t="s">
        <v>70</v>
      </c>
      <c r="F187" s="118">
        <v>32573</v>
      </c>
      <c r="G187" s="96" t="s">
        <v>57</v>
      </c>
      <c r="H187" s="99"/>
      <c r="I187" s="98" t="s">
        <v>208</v>
      </c>
      <c r="J187" s="88">
        <f ca="1" t="shared" si="9"/>
        <v>34</v>
      </c>
    </row>
    <row r="188" spans="1:10" s="89" customFormat="1" ht="19.5" customHeight="1">
      <c r="A188" s="94">
        <v>17</v>
      </c>
      <c r="B188" s="95" t="s">
        <v>187</v>
      </c>
      <c r="C188" s="96" t="s">
        <v>170</v>
      </c>
      <c r="D188" s="96"/>
      <c r="E188" s="96" t="s">
        <v>70</v>
      </c>
      <c r="F188" s="118">
        <v>32526</v>
      </c>
      <c r="G188" s="96" t="s">
        <v>57</v>
      </c>
      <c r="H188" s="99"/>
      <c r="I188" s="98" t="s">
        <v>208</v>
      </c>
      <c r="J188" s="88">
        <f ca="1" t="shared" si="9"/>
        <v>34</v>
      </c>
    </row>
    <row r="189" spans="1:10" s="89" customFormat="1" ht="19.5" customHeight="1">
      <c r="A189" s="94">
        <v>18</v>
      </c>
      <c r="B189" s="95" t="s">
        <v>188</v>
      </c>
      <c r="C189" s="96" t="s">
        <v>189</v>
      </c>
      <c r="D189" s="96"/>
      <c r="E189" s="96" t="s">
        <v>106</v>
      </c>
      <c r="F189" s="118">
        <v>32142</v>
      </c>
      <c r="G189" s="96" t="s">
        <v>57</v>
      </c>
      <c r="H189" s="99"/>
      <c r="I189" s="98" t="s">
        <v>215</v>
      </c>
      <c r="J189" s="88">
        <f ca="1" t="shared" si="9"/>
        <v>35</v>
      </c>
    </row>
    <row r="190" spans="1:10" s="89" customFormat="1" ht="19.5" customHeight="1">
      <c r="A190" s="94">
        <v>19</v>
      </c>
      <c r="B190" s="95" t="s">
        <v>190</v>
      </c>
      <c r="C190" s="96" t="s">
        <v>191</v>
      </c>
      <c r="D190" s="96"/>
      <c r="E190" s="96" t="s">
        <v>213</v>
      </c>
      <c r="F190" s="118">
        <v>26827</v>
      </c>
      <c r="G190" s="96" t="s">
        <v>57</v>
      </c>
      <c r="H190" s="99"/>
      <c r="I190" s="98" t="s">
        <v>215</v>
      </c>
      <c r="J190" s="88">
        <f ca="1" t="shared" si="9"/>
        <v>49</v>
      </c>
    </row>
    <row r="191" spans="1:10" s="89" customFormat="1" ht="19.5" customHeight="1">
      <c r="A191" s="94">
        <v>20</v>
      </c>
      <c r="B191" s="95" t="s">
        <v>192</v>
      </c>
      <c r="C191" s="96" t="s">
        <v>191</v>
      </c>
      <c r="D191" s="96"/>
      <c r="E191" s="96" t="s">
        <v>213</v>
      </c>
      <c r="F191" s="118">
        <v>27383</v>
      </c>
      <c r="G191" s="96" t="s">
        <v>57</v>
      </c>
      <c r="H191" s="99"/>
      <c r="I191" s="98" t="s">
        <v>215</v>
      </c>
      <c r="J191" s="88">
        <f ca="1" t="shared" si="9"/>
        <v>48</v>
      </c>
    </row>
    <row r="192" spans="1:10" s="89" customFormat="1" ht="19.5" customHeight="1">
      <c r="A192" s="94">
        <v>21</v>
      </c>
      <c r="B192" s="95" t="s">
        <v>193</v>
      </c>
      <c r="C192" s="96" t="s">
        <v>194</v>
      </c>
      <c r="D192" s="96"/>
      <c r="E192" s="96" t="s">
        <v>213</v>
      </c>
      <c r="F192" s="118">
        <v>25665</v>
      </c>
      <c r="G192" s="96" t="s">
        <v>57</v>
      </c>
      <c r="H192" s="99"/>
      <c r="I192" s="98" t="s">
        <v>215</v>
      </c>
      <c r="J192" s="88">
        <f ca="1" t="shared" si="9"/>
        <v>53</v>
      </c>
    </row>
    <row r="193" spans="1:10" s="89" customFormat="1" ht="19.5" customHeight="1">
      <c r="A193" s="94">
        <v>22</v>
      </c>
      <c r="B193" s="95" t="s">
        <v>195</v>
      </c>
      <c r="C193" s="96" t="s">
        <v>194</v>
      </c>
      <c r="D193" s="96"/>
      <c r="E193" s="96" t="s">
        <v>213</v>
      </c>
      <c r="F193" s="118">
        <v>32215</v>
      </c>
      <c r="G193" s="96" t="s">
        <v>57</v>
      </c>
      <c r="H193" s="99"/>
      <c r="I193" s="98" t="s">
        <v>215</v>
      </c>
      <c r="J193" s="88">
        <f ca="1" t="shared" si="9"/>
        <v>35</v>
      </c>
    </row>
    <row r="194" spans="1:10" s="89" customFormat="1" ht="19.5" customHeight="1">
      <c r="A194" s="94">
        <v>23</v>
      </c>
      <c r="B194" s="111" t="s">
        <v>210</v>
      </c>
      <c r="C194" s="112" t="s">
        <v>202</v>
      </c>
      <c r="D194" s="113"/>
      <c r="E194" s="112" t="s">
        <v>70</v>
      </c>
      <c r="F194" s="123">
        <v>32814</v>
      </c>
      <c r="G194" s="96" t="s">
        <v>57</v>
      </c>
      <c r="H194" s="99"/>
      <c r="I194" s="98" t="s">
        <v>209</v>
      </c>
      <c r="J194" s="88">
        <f ca="1" t="shared" si="9"/>
        <v>33</v>
      </c>
    </row>
    <row r="195" spans="1:10" s="89" customFormat="1" ht="19.5" customHeight="1">
      <c r="A195" s="94">
        <v>24</v>
      </c>
      <c r="B195" s="111" t="s">
        <v>211</v>
      </c>
      <c r="C195" s="112" t="s">
        <v>170</v>
      </c>
      <c r="D195" s="113"/>
      <c r="E195" s="112" t="s">
        <v>70</v>
      </c>
      <c r="F195" s="123">
        <v>34311</v>
      </c>
      <c r="G195" s="96" t="s">
        <v>57</v>
      </c>
      <c r="H195" s="99"/>
      <c r="I195" s="98" t="s">
        <v>208</v>
      </c>
      <c r="J195" s="88">
        <f ca="1" t="shared" si="9"/>
        <v>29</v>
      </c>
    </row>
    <row r="196" spans="1:10" s="89" customFormat="1" ht="19.5" customHeight="1">
      <c r="A196" s="94">
        <v>25</v>
      </c>
      <c r="B196" s="95" t="s">
        <v>201</v>
      </c>
      <c r="C196" s="96" t="s">
        <v>170</v>
      </c>
      <c r="D196" s="106"/>
      <c r="E196" s="96" t="s">
        <v>70</v>
      </c>
      <c r="F196" s="118">
        <v>34227</v>
      </c>
      <c r="G196" s="96" t="s">
        <v>57</v>
      </c>
      <c r="H196" s="99"/>
      <c r="I196" s="98" t="s">
        <v>209</v>
      </c>
      <c r="J196" s="88">
        <f ca="1">ROUND((TODAY()-F196)/365,0)</f>
        <v>29</v>
      </c>
    </row>
    <row r="197" spans="1:10" s="89" customFormat="1" ht="19.5" customHeight="1">
      <c r="A197" s="94">
        <v>26</v>
      </c>
      <c r="B197" s="111" t="s">
        <v>226</v>
      </c>
      <c r="C197" s="112" t="s">
        <v>170</v>
      </c>
      <c r="D197" s="113"/>
      <c r="E197" s="112" t="s">
        <v>70</v>
      </c>
      <c r="F197" s="123">
        <v>33086</v>
      </c>
      <c r="G197" s="96" t="s">
        <v>57</v>
      </c>
      <c r="H197" s="99"/>
      <c r="I197" s="98" t="s">
        <v>209</v>
      </c>
      <c r="J197" s="88">
        <f ca="1">ROUND((TODAY()-F197)/365,0)</f>
        <v>32</v>
      </c>
    </row>
    <row r="198" spans="1:10" s="89" customFormat="1" ht="19.5" customHeight="1">
      <c r="A198" s="94">
        <v>27</v>
      </c>
      <c r="B198" s="95" t="s">
        <v>243</v>
      </c>
      <c r="C198" s="96" t="s">
        <v>170</v>
      </c>
      <c r="D198" s="106"/>
      <c r="E198" s="96" t="s">
        <v>70</v>
      </c>
      <c r="F198" s="118">
        <v>34870</v>
      </c>
      <c r="G198" s="96" t="s">
        <v>57</v>
      </c>
      <c r="H198" s="99"/>
      <c r="I198" s="98" t="s">
        <v>209</v>
      </c>
      <c r="J198" s="88">
        <f ca="1">ROUND((TODAY()-F198)/365,0)</f>
        <v>27</v>
      </c>
    </row>
    <row r="199" spans="1:10" s="89" customFormat="1" ht="19.5" customHeight="1">
      <c r="A199" s="94">
        <v>28</v>
      </c>
      <c r="B199" s="111" t="s">
        <v>227</v>
      </c>
      <c r="C199" s="112" t="s">
        <v>170</v>
      </c>
      <c r="D199" s="113"/>
      <c r="E199" s="112" t="s">
        <v>70</v>
      </c>
      <c r="F199" s="123">
        <v>34847</v>
      </c>
      <c r="G199" s="96" t="s">
        <v>57</v>
      </c>
      <c r="H199" s="99"/>
      <c r="I199" s="98" t="s">
        <v>209</v>
      </c>
      <c r="J199" s="88">
        <f ca="1">ROUND((TODAY()-F199)/365,0)</f>
        <v>27</v>
      </c>
    </row>
    <row r="200" spans="1:10" s="89" customFormat="1" ht="19.5" customHeight="1">
      <c r="A200" s="94">
        <v>29</v>
      </c>
      <c r="B200" s="95" t="s">
        <v>249</v>
      </c>
      <c r="C200" s="96" t="s">
        <v>170</v>
      </c>
      <c r="D200" s="106"/>
      <c r="E200" s="96" t="s">
        <v>61</v>
      </c>
      <c r="F200" s="118">
        <v>33192</v>
      </c>
      <c r="G200" s="96" t="s">
        <v>57</v>
      </c>
      <c r="H200" s="99"/>
      <c r="I200" s="98" t="s">
        <v>208</v>
      </c>
      <c r="J200" s="88">
        <f ca="1" t="shared" si="9"/>
        <v>32</v>
      </c>
    </row>
    <row r="201" spans="1:10" s="89" customFormat="1" ht="19.5" customHeight="1">
      <c r="A201" s="94">
        <v>30</v>
      </c>
      <c r="B201" s="95" t="s">
        <v>250</v>
      </c>
      <c r="C201" s="96" t="s">
        <v>170</v>
      </c>
      <c r="D201" s="106"/>
      <c r="E201" s="96" t="s">
        <v>106</v>
      </c>
      <c r="F201" s="118">
        <v>35379</v>
      </c>
      <c r="G201" s="96" t="s">
        <v>57</v>
      </c>
      <c r="H201" s="99"/>
      <c r="I201" s="98" t="s">
        <v>209</v>
      </c>
      <c r="J201" s="88">
        <f ca="1" t="shared" si="9"/>
        <v>26</v>
      </c>
    </row>
    <row r="202" spans="1:10" s="89" customFormat="1" ht="19.5" customHeight="1">
      <c r="A202" s="94">
        <v>31</v>
      </c>
      <c r="B202" s="95" t="s">
        <v>251</v>
      </c>
      <c r="C202" s="96" t="s">
        <v>170</v>
      </c>
      <c r="D202" s="106"/>
      <c r="E202" s="96" t="s">
        <v>70</v>
      </c>
      <c r="F202" s="118">
        <v>35168</v>
      </c>
      <c r="G202" s="96" t="s">
        <v>57</v>
      </c>
      <c r="H202" s="99"/>
      <c r="I202" s="98" t="s">
        <v>209</v>
      </c>
      <c r="J202" s="88">
        <f ca="1" t="shared" si="9"/>
        <v>26</v>
      </c>
    </row>
    <row r="203" spans="1:10" s="89" customFormat="1" ht="19.5" customHeight="1">
      <c r="A203" s="94">
        <v>32</v>
      </c>
      <c r="B203" s="111" t="s">
        <v>252</v>
      </c>
      <c r="C203" s="112" t="s">
        <v>170</v>
      </c>
      <c r="D203" s="113"/>
      <c r="E203" s="112" t="s">
        <v>70</v>
      </c>
      <c r="F203" s="123">
        <v>34652</v>
      </c>
      <c r="G203" s="96" t="s">
        <v>57</v>
      </c>
      <c r="H203" s="99"/>
      <c r="I203" s="98" t="s">
        <v>209</v>
      </c>
      <c r="J203" s="88">
        <f ca="1">ROUND((TODAY()-F203)/365,0)</f>
        <v>28</v>
      </c>
    </row>
    <row r="204" spans="1:10" s="89" customFormat="1" ht="19.5" customHeight="1">
      <c r="A204" s="94">
        <v>33</v>
      </c>
      <c r="B204" s="111" t="s">
        <v>253</v>
      </c>
      <c r="C204" s="112" t="s">
        <v>170</v>
      </c>
      <c r="D204" s="113"/>
      <c r="E204" s="112" t="s">
        <v>70</v>
      </c>
      <c r="F204" s="123">
        <v>34832</v>
      </c>
      <c r="G204" s="96" t="s">
        <v>57</v>
      </c>
      <c r="H204" s="99"/>
      <c r="I204" s="98" t="s">
        <v>209</v>
      </c>
      <c r="J204" s="88">
        <f ca="1">ROUND((TODAY()-F204)/365,0)</f>
        <v>27</v>
      </c>
    </row>
    <row r="205" spans="1:10" s="89" customFormat="1" ht="19.5" customHeight="1">
      <c r="A205" s="94">
        <v>34</v>
      </c>
      <c r="B205" s="111" t="s">
        <v>269</v>
      </c>
      <c r="C205" s="112" t="s">
        <v>170</v>
      </c>
      <c r="D205" s="113"/>
      <c r="E205" s="112" t="s">
        <v>70</v>
      </c>
      <c r="F205" s="123">
        <v>35584</v>
      </c>
      <c r="G205" s="96" t="s">
        <v>57</v>
      </c>
      <c r="H205" s="99"/>
      <c r="I205" s="98" t="s">
        <v>209</v>
      </c>
      <c r="J205" s="88">
        <f ca="1" t="shared" si="9"/>
        <v>25</v>
      </c>
    </row>
    <row r="206" spans="1:10" s="89" customFormat="1" ht="19.5" customHeight="1">
      <c r="A206" s="94">
        <v>35</v>
      </c>
      <c r="B206" s="111" t="s">
        <v>270</v>
      </c>
      <c r="C206" s="112" t="s">
        <v>170</v>
      </c>
      <c r="D206" s="113"/>
      <c r="E206" s="112" t="s">
        <v>70</v>
      </c>
      <c r="F206" s="123">
        <v>35347</v>
      </c>
      <c r="G206" s="96" t="s">
        <v>57</v>
      </c>
      <c r="H206" s="99"/>
      <c r="I206" s="98" t="s">
        <v>209</v>
      </c>
      <c r="J206" s="88">
        <f ca="1" t="shared" si="9"/>
        <v>26</v>
      </c>
    </row>
    <row r="207" spans="1:10" s="18" customFormat="1" ht="21" customHeight="1">
      <c r="A207" s="24"/>
      <c r="B207" s="25"/>
      <c r="C207" s="26"/>
      <c r="D207" s="27"/>
      <c r="E207" s="26"/>
      <c r="F207" s="28"/>
      <c r="G207" s="29"/>
      <c r="H207" s="30"/>
      <c r="I207" s="72"/>
      <c r="J207" s="71"/>
    </row>
    <row r="208" spans="1:10" s="18" customFormat="1" ht="15">
      <c r="A208" s="31"/>
      <c r="B208" s="167" t="s">
        <v>246</v>
      </c>
      <c r="C208" s="168"/>
      <c r="D208" s="167" t="s">
        <v>245</v>
      </c>
      <c r="E208" s="167"/>
      <c r="F208" s="32"/>
      <c r="G208" s="51" t="s">
        <v>48</v>
      </c>
      <c r="H208" s="51"/>
      <c r="I208" s="73"/>
      <c r="J208" s="71"/>
    </row>
    <row r="209" spans="1:15" s="18" customFormat="1" ht="15">
      <c r="A209" s="31"/>
      <c r="B209" s="33" t="s">
        <v>54</v>
      </c>
      <c r="C209" s="34">
        <f>COUNTIF($E$11:$E$206,"PGS.TS")</f>
        <v>0</v>
      </c>
      <c r="D209" s="33" t="s">
        <v>54</v>
      </c>
      <c r="E209" s="34">
        <f>COUNTIF($E$11:$E$206,"PGS.TS")</f>
        <v>0</v>
      </c>
      <c r="F209" s="32"/>
      <c r="G209" s="33" t="s">
        <v>53</v>
      </c>
      <c r="H209" s="34">
        <f>COUNTIF($C$11:$C$206,"GVC")</f>
        <v>7</v>
      </c>
      <c r="I209" s="73">
        <f>COUNTIF($C$11:$C$206,"GVC")</f>
        <v>7</v>
      </c>
      <c r="J209" s="74"/>
      <c r="K209" s="35"/>
      <c r="L209" s="36"/>
      <c r="M209" s="36"/>
      <c r="N209" s="36"/>
      <c r="O209" s="36"/>
    </row>
    <row r="210" spans="1:15" s="18" customFormat="1" ht="15">
      <c r="A210" s="31"/>
      <c r="B210" s="33" t="s">
        <v>56</v>
      </c>
      <c r="C210" s="34">
        <f>COUNTIF($E$11:$E$206,"TS")</f>
        <v>6</v>
      </c>
      <c r="D210" s="33" t="s">
        <v>56</v>
      </c>
      <c r="E210" s="34">
        <f>COUNTIF($E$11:$E$206,"TS")</f>
        <v>6</v>
      </c>
      <c r="F210" s="32"/>
      <c r="G210" s="33" t="s">
        <v>58</v>
      </c>
      <c r="H210" s="34">
        <f>COUNTIF($C$11:$C$206,"GV")</f>
        <v>76</v>
      </c>
      <c r="I210" s="73">
        <f>COUNTIF($C$11:$C$206,"GV")</f>
        <v>76</v>
      </c>
      <c r="J210" s="74"/>
      <c r="K210" s="35"/>
      <c r="L210" s="36"/>
      <c r="M210" s="36"/>
      <c r="N210" s="36"/>
      <c r="O210" s="36"/>
    </row>
    <row r="211" spans="1:15" s="18" customFormat="1" ht="15">
      <c r="A211" s="31"/>
      <c r="B211" s="33" t="s">
        <v>86</v>
      </c>
      <c r="C211" s="34">
        <f>COUNTIF($E$11:$E$206,"NCS")</f>
        <v>3</v>
      </c>
      <c r="D211" s="33" t="s">
        <v>86</v>
      </c>
      <c r="E211" s="34">
        <f>COUNTIF($E$11:$E$206,"NCS")</f>
        <v>3</v>
      </c>
      <c r="F211" s="32"/>
      <c r="G211" s="33" t="s">
        <v>170</v>
      </c>
      <c r="H211" s="34">
        <f>COUNTIF($C$11:$C$206,"GVMN")</f>
        <v>25</v>
      </c>
      <c r="I211" s="73">
        <f>COUNTIF($C$11:$C$208,"GVMN")</f>
        <v>25</v>
      </c>
      <c r="J211" s="74"/>
      <c r="K211" s="35"/>
      <c r="L211" s="36"/>
      <c r="M211" s="36"/>
      <c r="N211" s="36"/>
      <c r="O211" s="36"/>
    </row>
    <row r="212" spans="1:15" s="18" customFormat="1" ht="15">
      <c r="A212" s="31"/>
      <c r="B212" s="33" t="s">
        <v>59</v>
      </c>
      <c r="C212" s="34">
        <f>COUNTIF($A$11:$H$206,"THS")</f>
        <v>78</v>
      </c>
      <c r="D212" s="33" t="s">
        <v>59</v>
      </c>
      <c r="E212" s="34">
        <f>COUNTIF($A$11:$H$206,"THS")</f>
        <v>78</v>
      </c>
      <c r="F212" s="32"/>
      <c r="G212" s="37" t="s">
        <v>196</v>
      </c>
      <c r="H212" s="37">
        <f>SUM(H209:H211)</f>
        <v>108</v>
      </c>
      <c r="I212" s="38">
        <f>SUM(I209:I211)</f>
        <v>108</v>
      </c>
      <c r="J212" s="74"/>
      <c r="K212" s="35"/>
      <c r="L212" s="36"/>
      <c r="M212" s="36"/>
      <c r="N212" s="36"/>
      <c r="O212" s="36"/>
    </row>
    <row r="213" spans="1:15" s="18" customFormat="1" ht="15">
      <c r="A213" s="31"/>
      <c r="B213" s="33" t="s">
        <v>66</v>
      </c>
      <c r="C213" s="34">
        <f>COUNTIF($E$11:$E$206,"CH")</f>
        <v>3</v>
      </c>
      <c r="D213" s="33" t="s">
        <v>66</v>
      </c>
      <c r="E213" s="34">
        <f>COUNTIF($E$11:$E$206,"CH")</f>
        <v>3</v>
      </c>
      <c r="F213" s="32"/>
      <c r="H213" s="35"/>
      <c r="I213" s="75"/>
      <c r="J213" s="74"/>
      <c r="K213" s="35"/>
      <c r="L213" s="36"/>
      <c r="M213" s="36"/>
      <c r="N213" s="36"/>
      <c r="O213" s="36"/>
    </row>
    <row r="214" spans="1:15" s="18" customFormat="1" ht="15">
      <c r="A214" s="31"/>
      <c r="B214" s="33" t="s">
        <v>61</v>
      </c>
      <c r="C214" s="34">
        <f>COUNTIF($E$11:$E$206,"CN")</f>
        <v>47</v>
      </c>
      <c r="D214" s="33" t="s">
        <v>61</v>
      </c>
      <c r="E214" s="34">
        <f>COUNTIF($E$11:$E$206,"CN")</f>
        <v>47</v>
      </c>
      <c r="F214" s="32"/>
      <c r="H214" s="35"/>
      <c r="I214" s="76"/>
      <c r="J214" s="74"/>
      <c r="K214" s="35"/>
      <c r="L214" s="36"/>
      <c r="M214" s="36"/>
      <c r="N214" s="36"/>
      <c r="O214" s="36"/>
    </row>
    <row r="215" spans="1:15" s="18" customFormat="1" ht="15">
      <c r="A215" s="31"/>
      <c r="B215" s="33" t="s">
        <v>70</v>
      </c>
      <c r="C215" s="34">
        <f>COUNTIF($E$11:$E$206,"CĐ")</f>
        <v>23</v>
      </c>
      <c r="D215" s="33" t="s">
        <v>70</v>
      </c>
      <c r="E215" s="34">
        <f>COUNTIF($E$11:$E$206,"CĐ")</f>
        <v>23</v>
      </c>
      <c r="F215" s="32"/>
      <c r="G215" s="39" t="s">
        <v>208</v>
      </c>
      <c r="H215" s="40"/>
      <c r="I215" s="73">
        <f>COUNTIF($I$11:$I$206,"BC")</f>
        <v>134</v>
      </c>
      <c r="J215" s="74"/>
      <c r="K215" s="35"/>
      <c r="L215" s="36"/>
      <c r="M215" s="41"/>
      <c r="N215" s="35"/>
      <c r="O215" s="36"/>
    </row>
    <row r="216" spans="1:15" s="18" customFormat="1" ht="15">
      <c r="A216" s="31"/>
      <c r="B216" s="33" t="s">
        <v>106</v>
      </c>
      <c r="C216" s="34">
        <f>COUNTIF($E$11:$E$206,"TC")</f>
        <v>5</v>
      </c>
      <c r="D216" s="33" t="s">
        <v>106</v>
      </c>
      <c r="E216" s="34">
        <f>COUNTIF($E$11:$E$206,"TC")</f>
        <v>5</v>
      </c>
      <c r="F216" s="32"/>
      <c r="G216" s="39" t="s">
        <v>216</v>
      </c>
      <c r="H216" s="40"/>
      <c r="I216" s="73">
        <f>COUNTIF($I$11:$I$206,"HĐKXĐTH")</f>
        <v>19</v>
      </c>
      <c r="J216" s="74"/>
      <c r="K216" s="35"/>
      <c r="L216" s="36"/>
      <c r="M216" s="41"/>
      <c r="N216" s="35"/>
      <c r="O216" s="36"/>
    </row>
    <row r="217" spans="1:15" s="18" customFormat="1" ht="15">
      <c r="A217" s="31"/>
      <c r="B217" s="33" t="s">
        <v>213</v>
      </c>
      <c r="C217" s="34">
        <f>COUNTIF($E$11:$E$206,"PT")</f>
        <v>10</v>
      </c>
      <c r="D217" s="33" t="s">
        <v>213</v>
      </c>
      <c r="E217" s="34">
        <f>COUNTIF($E$11:$E$206,"PT")</f>
        <v>10</v>
      </c>
      <c r="F217" s="32"/>
      <c r="G217" s="39" t="s">
        <v>209</v>
      </c>
      <c r="H217" s="40"/>
      <c r="I217" s="73">
        <f>COUNTIF($I$11:$I$206,"HĐCTH")</f>
        <v>11</v>
      </c>
      <c r="J217" s="74"/>
      <c r="K217" s="35"/>
      <c r="L217" s="36"/>
      <c r="M217" s="41"/>
      <c r="N217" s="35"/>
      <c r="O217" s="36"/>
    </row>
    <row r="218" spans="1:15" s="18" customFormat="1" ht="15">
      <c r="A218" s="31"/>
      <c r="B218" s="33" t="s">
        <v>55</v>
      </c>
      <c r="C218" s="34">
        <f>COUNTIF($G$11:$G$206,"Nam")</f>
        <v>47</v>
      </c>
      <c r="D218" s="33" t="s">
        <v>55</v>
      </c>
      <c r="E218" s="34">
        <f>COUNTIF($G$11:$G$206,"Nam")</f>
        <v>47</v>
      </c>
      <c r="F218" s="32"/>
      <c r="G218" s="39" t="s">
        <v>215</v>
      </c>
      <c r="H218" s="43"/>
      <c r="I218" s="73">
        <f>COUNTIF($I$11:$I$206,"HĐNĐ68")</f>
        <v>11</v>
      </c>
      <c r="J218" s="74"/>
      <c r="K218" s="36"/>
      <c r="L218" s="36"/>
      <c r="M218" s="41"/>
      <c r="N218" s="35"/>
      <c r="O218" s="36"/>
    </row>
    <row r="219" spans="1:15" s="18" customFormat="1" ht="15">
      <c r="A219" s="31"/>
      <c r="B219" s="33" t="s">
        <v>57</v>
      </c>
      <c r="C219" s="34">
        <f>COUNTIF($G$11:$G$206,"NỮ")</f>
        <v>128</v>
      </c>
      <c r="D219" s="33" t="s">
        <v>57</v>
      </c>
      <c r="E219" s="34">
        <f>COUNTIF($G$11:$G$206,"NỮ")</f>
        <v>128</v>
      </c>
      <c r="F219" s="32"/>
      <c r="G219" s="37" t="s">
        <v>196</v>
      </c>
      <c r="H219" s="43"/>
      <c r="I219" s="44">
        <f>SUM(I215:I218)</f>
        <v>175</v>
      </c>
      <c r="J219" s="77"/>
      <c r="K219" s="36"/>
      <c r="L219" s="36"/>
      <c r="M219" s="41"/>
      <c r="N219" s="35"/>
      <c r="O219" s="36"/>
    </row>
    <row r="220" spans="1:15" s="18" customFormat="1" ht="15">
      <c r="A220" s="31"/>
      <c r="B220" s="37" t="s">
        <v>196</v>
      </c>
      <c r="C220" s="38">
        <f>SUM($E$209:$E$217)</f>
        <v>175</v>
      </c>
      <c r="D220" s="37" t="s">
        <v>196</v>
      </c>
      <c r="E220" s="38">
        <f>SUM($E$209:$E$217)</f>
        <v>175</v>
      </c>
      <c r="F220" s="32"/>
      <c r="H220" s="36"/>
      <c r="I220" s="76"/>
      <c r="J220" s="77"/>
      <c r="K220" s="36"/>
      <c r="L220" s="36"/>
      <c r="M220" s="41"/>
      <c r="N220" s="35"/>
      <c r="O220" s="36"/>
    </row>
    <row r="221" spans="1:15" s="18" customFormat="1" ht="15">
      <c r="A221" s="31"/>
      <c r="B221" s="81"/>
      <c r="C221" s="82"/>
      <c r="D221" s="81"/>
      <c r="E221" s="82"/>
      <c r="F221" s="32"/>
      <c r="H221" s="36"/>
      <c r="I221" s="76"/>
      <c r="J221" s="77"/>
      <c r="K221" s="36"/>
      <c r="L221" s="36"/>
      <c r="M221" s="41"/>
      <c r="N221" s="35"/>
      <c r="O221" s="36"/>
    </row>
    <row r="222" spans="1:15" s="18" customFormat="1" ht="15">
      <c r="A222" s="31"/>
      <c r="C222" s="42"/>
      <c r="D222" s="42"/>
      <c r="F222" s="32"/>
      <c r="H222" s="36"/>
      <c r="I222" s="76"/>
      <c r="J222" s="77"/>
      <c r="K222" s="36"/>
      <c r="L222" s="36"/>
      <c r="M222" s="41"/>
      <c r="N222" s="35"/>
      <c r="O222" s="36"/>
    </row>
    <row r="223" spans="1:15" s="18" customFormat="1" ht="15">
      <c r="A223" s="31"/>
      <c r="B223" s="169" t="s">
        <v>239</v>
      </c>
      <c r="C223" s="168"/>
      <c r="D223" s="169" t="s">
        <v>241</v>
      </c>
      <c r="E223" s="168"/>
      <c r="F223" s="169" t="s">
        <v>240</v>
      </c>
      <c r="G223" s="168"/>
      <c r="H223" s="36"/>
      <c r="I223" s="76"/>
      <c r="J223" s="77"/>
      <c r="K223" s="36"/>
      <c r="L223" s="36"/>
      <c r="M223" s="41"/>
      <c r="N223" s="35"/>
      <c r="O223" s="36"/>
    </row>
    <row r="224" spans="1:15" s="18" customFormat="1" ht="15">
      <c r="A224" s="31"/>
      <c r="B224" s="46" t="s">
        <v>231</v>
      </c>
      <c r="C224" s="47">
        <f>COUNTIF($J$11:$J$206,"&gt;=55")</f>
        <v>17</v>
      </c>
      <c r="D224" s="46" t="s">
        <v>231</v>
      </c>
      <c r="E224" s="47">
        <f>_xlfn.COUNTIFS($G$11:$G$206,"Nam",$J$11:$J$206,"&gt;=55")</f>
        <v>9</v>
      </c>
      <c r="F224" s="46" t="s">
        <v>231</v>
      </c>
      <c r="G224" s="47">
        <f>C224-E224</f>
        <v>8</v>
      </c>
      <c r="H224" s="36"/>
      <c r="I224" s="76"/>
      <c r="J224" s="77"/>
      <c r="K224" s="36"/>
      <c r="L224" s="36"/>
      <c r="M224" s="41"/>
      <c r="N224" s="35"/>
      <c r="O224" s="36"/>
    </row>
    <row r="225" spans="1:15" s="18" customFormat="1" ht="15">
      <c r="A225" s="31"/>
      <c r="B225" s="46" t="s">
        <v>232</v>
      </c>
      <c r="C225" s="47">
        <f>COUNTIF($J$11:$J$206,"&gt;=50")-COUNTIF($J$11:$J$206,"&gt;=55")</f>
        <v>13</v>
      </c>
      <c r="D225" s="46" t="s">
        <v>232</v>
      </c>
      <c r="E225" s="47">
        <f>_xlfn.COUNTIFS($G$11:$G$206,"Nam",$J$11:$J$206,"&gt;=50")-_xlfn.COUNTIFS($G$11:$G$206,"Nam",$J$11:$J$206,"&gt;=55")</f>
        <v>5</v>
      </c>
      <c r="F225" s="46" t="s">
        <v>232</v>
      </c>
      <c r="G225" s="47">
        <f aca="true" t="shared" si="10" ref="G225:G230">C225-E225</f>
        <v>8</v>
      </c>
      <c r="H225" s="36"/>
      <c r="I225" s="76"/>
      <c r="J225" s="77"/>
      <c r="K225" s="36"/>
      <c r="L225" s="36"/>
      <c r="M225" s="41"/>
      <c r="N225" s="35"/>
      <c r="O225" s="36"/>
    </row>
    <row r="226" spans="1:15" s="18" customFormat="1" ht="15">
      <c r="A226" s="31"/>
      <c r="B226" s="46" t="s">
        <v>233</v>
      </c>
      <c r="C226" s="47">
        <f>COUNTIF($J$11:$J$206,"&gt;=45")-COUNTIF($J$11:$J$206,"&gt;=50")</f>
        <v>37</v>
      </c>
      <c r="D226" s="46" t="s">
        <v>233</v>
      </c>
      <c r="E226" s="47">
        <f>_xlfn.COUNTIFS($G$11:$G$206,"Nam",$J$11:$J$206,"&gt;=45")-_xlfn.COUNTIFS($G$11:$G$206,"Nam",$J$11:$J$206,"&gt;=50")</f>
        <v>10</v>
      </c>
      <c r="F226" s="46" t="s">
        <v>233</v>
      </c>
      <c r="G226" s="47">
        <f t="shared" si="10"/>
        <v>27</v>
      </c>
      <c r="H226" s="36"/>
      <c r="I226" s="76"/>
      <c r="J226" s="77"/>
      <c r="K226" s="36"/>
      <c r="L226" s="36"/>
      <c r="M226" s="41"/>
      <c r="N226" s="35"/>
      <c r="O226" s="36"/>
    </row>
    <row r="227" spans="1:15" s="18" customFormat="1" ht="15">
      <c r="A227" s="31"/>
      <c r="B227" s="46" t="s">
        <v>234</v>
      </c>
      <c r="C227" s="47">
        <f>COUNTIF($J$11:$J$206,"&gt;=40")-COUNTIF($J$11:$J$206,"&gt;=45")</f>
        <v>28</v>
      </c>
      <c r="D227" s="46" t="s">
        <v>234</v>
      </c>
      <c r="E227" s="47">
        <f>_xlfn.COUNTIFS($G$11:$G$206,"Nam",$J$11:$J$206,"&gt;=40")-_xlfn.COUNTIFS($G$11:$G$206,"Nam",$J$11:$J$206,"&gt;=45")</f>
        <v>7</v>
      </c>
      <c r="F227" s="46" t="s">
        <v>234</v>
      </c>
      <c r="G227" s="47">
        <f t="shared" si="10"/>
        <v>21</v>
      </c>
      <c r="H227" s="36"/>
      <c r="I227" s="76"/>
      <c r="J227" s="77"/>
      <c r="K227" s="36"/>
      <c r="L227" s="36"/>
      <c r="M227" s="41"/>
      <c r="N227" s="35"/>
      <c r="O227" s="36"/>
    </row>
    <row r="228" spans="1:15" s="18" customFormat="1" ht="15">
      <c r="A228" s="31"/>
      <c r="B228" s="46" t="s">
        <v>235</v>
      </c>
      <c r="C228" s="47">
        <f>COUNTIF($J$11:$J$206,"&gt;=35")-COUNTIF($J$11:$J$206,"&gt;=40")</f>
        <v>33</v>
      </c>
      <c r="D228" s="46" t="s">
        <v>235</v>
      </c>
      <c r="E228" s="47">
        <f>_xlfn.COUNTIFS($G$11:$G$206,"Nam",$J$11:$J$206,"&gt;=35")-_xlfn.COUNTIFS($G$11:$G$206,"Nam",$J$11:$J$206,"&gt;=40")</f>
        <v>9</v>
      </c>
      <c r="F228" s="46" t="s">
        <v>235</v>
      </c>
      <c r="G228" s="47">
        <f t="shared" si="10"/>
        <v>24</v>
      </c>
      <c r="H228" s="36"/>
      <c r="I228" s="76"/>
      <c r="J228" s="77"/>
      <c r="K228" s="36"/>
      <c r="L228" s="36"/>
      <c r="M228" s="41"/>
      <c r="N228" s="35"/>
      <c r="O228" s="36"/>
    </row>
    <row r="229" spans="1:15" s="18" customFormat="1" ht="15">
      <c r="A229" s="31"/>
      <c r="B229" s="46" t="s">
        <v>236</v>
      </c>
      <c r="C229" s="47">
        <f>COUNTIF($J$11:$J$206,"&gt;=30")-COUNTIF($J$11:$J$206,"&gt;=35")</f>
        <v>31</v>
      </c>
      <c r="D229" s="46" t="s">
        <v>236</v>
      </c>
      <c r="E229" s="47">
        <f>_xlfn.COUNTIFS($G$11:$G$206,"Nam",$J$11:$J$206,"&gt;=30")-_xlfn.COUNTIFS($G$11:$G$206,"Nam",$J$11:$J$206,"&gt;=35")</f>
        <v>5</v>
      </c>
      <c r="F229" s="46" t="s">
        <v>236</v>
      </c>
      <c r="G229" s="47">
        <f t="shared" si="10"/>
        <v>26</v>
      </c>
      <c r="H229" s="36"/>
      <c r="I229" s="76"/>
      <c r="J229" s="77"/>
      <c r="K229" s="36"/>
      <c r="L229" s="36"/>
      <c r="M229" s="41"/>
      <c r="N229" s="35"/>
      <c r="O229" s="36"/>
    </row>
    <row r="230" spans="1:15" s="18" customFormat="1" ht="15">
      <c r="A230" s="31"/>
      <c r="B230" s="46" t="s">
        <v>237</v>
      </c>
      <c r="C230" s="47">
        <f>COUNTIF($J$11:$J$206,"&gt;=20")-COUNTIF($J$11:$J$206,"&gt;=30")</f>
        <v>16</v>
      </c>
      <c r="D230" s="46" t="s">
        <v>237</v>
      </c>
      <c r="E230" s="47">
        <f>_xlfn.COUNTIFS($G$11:$G$206,"Nam",$J$11:$J$206,"&gt;=20")-_xlfn.COUNTIFS($G$11:$G$206,"Nam",$J$11:$J$206,"&gt;=30")</f>
        <v>2</v>
      </c>
      <c r="F230" s="46" t="s">
        <v>237</v>
      </c>
      <c r="G230" s="47">
        <f t="shared" si="10"/>
        <v>14</v>
      </c>
      <c r="H230" s="36"/>
      <c r="I230" s="76"/>
      <c r="J230" s="77"/>
      <c r="K230" s="36"/>
      <c r="L230" s="36"/>
      <c r="M230" s="41"/>
      <c r="N230" s="35"/>
      <c r="O230" s="36"/>
    </row>
    <row r="231" spans="1:15" s="18" customFormat="1" ht="15">
      <c r="A231" s="31"/>
      <c r="B231" s="48" t="s">
        <v>238</v>
      </c>
      <c r="C231" s="49">
        <f>SUM(C224:C230)</f>
        <v>175</v>
      </c>
      <c r="D231" s="48" t="s">
        <v>238</v>
      </c>
      <c r="E231" s="49">
        <f>SUM(E224:E230)</f>
        <v>47</v>
      </c>
      <c r="F231" s="48" t="s">
        <v>238</v>
      </c>
      <c r="G231" s="49">
        <f>SUM(G224:G230)</f>
        <v>128</v>
      </c>
      <c r="H231" s="36"/>
      <c r="I231" s="76"/>
      <c r="J231" s="77"/>
      <c r="K231" s="36"/>
      <c r="L231" s="36"/>
      <c r="M231" s="41"/>
      <c r="N231" s="35"/>
      <c r="O231" s="36"/>
    </row>
    <row r="232" spans="1:15" s="18" customFormat="1" ht="15">
      <c r="A232" s="31"/>
      <c r="B232" s="46"/>
      <c r="C232" s="50"/>
      <c r="D232" s="50"/>
      <c r="E232" s="161">
        <f>E231+G231</f>
        <v>175</v>
      </c>
      <c r="F232" s="162"/>
      <c r="G232" s="162"/>
      <c r="H232" s="36"/>
      <c r="I232" s="76"/>
      <c r="J232" s="77"/>
      <c r="K232" s="36"/>
      <c r="L232" s="36"/>
      <c r="M232" s="41"/>
      <c r="N232" s="35"/>
      <c r="O232" s="36"/>
    </row>
    <row r="233" spans="1:15" s="18" customFormat="1" ht="15">
      <c r="A233" s="31"/>
      <c r="C233" s="42"/>
      <c r="D233" s="42"/>
      <c r="F233" s="32"/>
      <c r="H233" s="36"/>
      <c r="I233" s="76"/>
      <c r="J233" s="77"/>
      <c r="K233" s="36"/>
      <c r="L233" s="36"/>
      <c r="M233" s="41"/>
      <c r="N233" s="35"/>
      <c r="O233" s="36"/>
    </row>
    <row r="234" spans="1:15" s="18" customFormat="1" ht="15">
      <c r="A234" s="31"/>
      <c r="C234" s="42"/>
      <c r="D234" s="42"/>
      <c r="F234" s="32"/>
      <c r="H234" s="36"/>
      <c r="I234" s="76"/>
      <c r="J234" s="77"/>
      <c r="K234" s="36"/>
      <c r="L234" s="36"/>
      <c r="M234" s="41"/>
      <c r="N234" s="35"/>
      <c r="O234" s="36"/>
    </row>
    <row r="235" spans="1:15" ht="18.75">
      <c r="A235" s="58" t="s">
        <v>266</v>
      </c>
      <c r="H235" s="13"/>
      <c r="I235" s="78"/>
      <c r="J235" s="79"/>
      <c r="K235" s="13"/>
      <c r="L235" s="13"/>
      <c r="M235" s="16"/>
      <c r="N235" s="15"/>
      <c r="O235" s="13"/>
    </row>
    <row r="236" spans="1:10" s="18" customFormat="1" ht="19.5" customHeight="1">
      <c r="A236" s="10">
        <v>1</v>
      </c>
      <c r="B236" s="21" t="s">
        <v>222</v>
      </c>
      <c r="C236" s="22" t="s">
        <v>261</v>
      </c>
      <c r="D236" s="23"/>
      <c r="E236" s="22" t="s">
        <v>213</v>
      </c>
      <c r="F236" s="57"/>
      <c r="G236" s="12" t="s">
        <v>55</v>
      </c>
      <c r="H236" s="19"/>
      <c r="I236" s="52"/>
      <c r="J236" s="71">
        <f ca="1">ROUND((TODAY()-F236)/365,0)</f>
        <v>123</v>
      </c>
    </row>
    <row r="237" spans="1:10" s="18" customFormat="1" ht="19.5" customHeight="1">
      <c r="A237" s="10">
        <v>2</v>
      </c>
      <c r="B237" s="11" t="s">
        <v>259</v>
      </c>
      <c r="C237" s="14" t="s">
        <v>262</v>
      </c>
      <c r="D237" s="20"/>
      <c r="E237" s="14" t="s">
        <v>61</v>
      </c>
      <c r="F237" s="56"/>
      <c r="G237" s="12" t="s">
        <v>57</v>
      </c>
      <c r="H237" s="19"/>
      <c r="I237" s="52"/>
      <c r="J237" s="71">
        <f ca="1">ROUND((TODAY()-F237)/365,0)</f>
        <v>123</v>
      </c>
    </row>
    <row r="238" spans="1:10" s="18" customFormat="1" ht="19.5" customHeight="1">
      <c r="A238" s="10">
        <v>3</v>
      </c>
      <c r="B238" s="21" t="s">
        <v>6</v>
      </c>
      <c r="C238" s="22" t="s">
        <v>262</v>
      </c>
      <c r="D238" s="23"/>
      <c r="E238" s="22" t="s">
        <v>106</v>
      </c>
      <c r="F238" s="57"/>
      <c r="G238" s="12" t="s">
        <v>57</v>
      </c>
      <c r="H238" s="19"/>
      <c r="I238" s="52"/>
      <c r="J238" s="71">
        <f ca="1">ROUND((TODAY()-F238)/365,0)</f>
        <v>123</v>
      </c>
    </row>
    <row r="239" spans="1:10" s="18" customFormat="1" ht="19.5" customHeight="1">
      <c r="A239" s="10">
        <v>4</v>
      </c>
      <c r="B239" s="21" t="s">
        <v>221</v>
      </c>
      <c r="C239" s="14" t="s">
        <v>263</v>
      </c>
      <c r="D239" s="20"/>
      <c r="E239" s="14" t="s">
        <v>61</v>
      </c>
      <c r="F239" s="56"/>
      <c r="G239" s="12" t="s">
        <v>57</v>
      </c>
      <c r="H239" s="19"/>
      <c r="I239" s="52"/>
      <c r="J239" s="71">
        <f aca="true" ca="1" t="shared" si="11" ref="J239:J245">ROUND((TODAY()-F239)/365,0)</f>
        <v>123</v>
      </c>
    </row>
    <row r="240" spans="1:10" s="18" customFormat="1" ht="19.5" customHeight="1">
      <c r="A240" s="10">
        <v>5</v>
      </c>
      <c r="B240" s="11" t="s">
        <v>224</v>
      </c>
      <c r="C240" s="14" t="s">
        <v>264</v>
      </c>
      <c r="D240" s="20"/>
      <c r="E240" s="14" t="s">
        <v>213</v>
      </c>
      <c r="F240" s="56"/>
      <c r="G240" s="12" t="s">
        <v>57</v>
      </c>
      <c r="H240" s="19"/>
      <c r="I240" s="52"/>
      <c r="J240" s="71">
        <f ca="1" t="shared" si="11"/>
        <v>123</v>
      </c>
    </row>
    <row r="241" spans="1:10" s="18" customFormat="1" ht="19.5" customHeight="1">
      <c r="A241" s="10">
        <v>6</v>
      </c>
      <c r="B241" s="21" t="s">
        <v>223</v>
      </c>
      <c r="C241" s="22" t="s">
        <v>264</v>
      </c>
      <c r="D241" s="23"/>
      <c r="E241" s="14" t="s">
        <v>213</v>
      </c>
      <c r="F241" s="57"/>
      <c r="G241" s="12" t="s">
        <v>57</v>
      </c>
      <c r="H241" s="19"/>
      <c r="I241" s="52"/>
      <c r="J241" s="71">
        <f ca="1" t="shared" si="11"/>
        <v>123</v>
      </c>
    </row>
    <row r="242" spans="1:10" s="18" customFormat="1" ht="19.5" customHeight="1">
      <c r="A242" s="10">
        <v>7</v>
      </c>
      <c r="B242" s="11" t="s">
        <v>280</v>
      </c>
      <c r="C242" s="22" t="s">
        <v>264</v>
      </c>
      <c r="D242" s="20"/>
      <c r="E242" s="14" t="s">
        <v>213</v>
      </c>
      <c r="F242" s="56"/>
      <c r="G242" s="12" t="s">
        <v>55</v>
      </c>
      <c r="H242" s="19"/>
      <c r="I242" s="52"/>
      <c r="J242" s="71">
        <f ca="1">ROUND((TODAY()-F242)/365,0)</f>
        <v>123</v>
      </c>
    </row>
    <row r="243" spans="1:10" s="18" customFormat="1" ht="19.5" customHeight="1">
      <c r="A243" s="10">
        <v>8</v>
      </c>
      <c r="B243" s="21" t="s">
        <v>281</v>
      </c>
      <c r="C243" s="22" t="s">
        <v>264</v>
      </c>
      <c r="D243" s="23"/>
      <c r="E243" s="14" t="s">
        <v>61</v>
      </c>
      <c r="F243" s="57"/>
      <c r="G243" s="12" t="s">
        <v>55</v>
      </c>
      <c r="H243" s="19"/>
      <c r="I243" s="52"/>
      <c r="J243" s="71">
        <f ca="1">ROUND((TODAY()-F243)/365,0)</f>
        <v>123</v>
      </c>
    </row>
    <row r="244" spans="1:10" s="18" customFormat="1" ht="19.5" customHeight="1">
      <c r="A244" s="10">
        <v>9</v>
      </c>
      <c r="B244" s="21" t="s">
        <v>260</v>
      </c>
      <c r="C244" s="14" t="s">
        <v>265</v>
      </c>
      <c r="D244" s="23"/>
      <c r="E244" s="14" t="s">
        <v>213</v>
      </c>
      <c r="F244" s="57"/>
      <c r="G244" s="12" t="s">
        <v>55</v>
      </c>
      <c r="H244" s="19"/>
      <c r="I244" s="52"/>
      <c r="J244" s="71">
        <f ca="1" t="shared" si="11"/>
        <v>123</v>
      </c>
    </row>
    <row r="245" spans="1:10" s="18" customFormat="1" ht="19.5" customHeight="1">
      <c r="A245" s="10"/>
      <c r="B245" s="21"/>
      <c r="C245" s="22"/>
      <c r="D245" s="23"/>
      <c r="E245" s="14"/>
      <c r="F245" s="57"/>
      <c r="G245" s="12"/>
      <c r="H245" s="19"/>
      <c r="I245" s="52"/>
      <c r="J245" s="71">
        <f ca="1" t="shared" si="11"/>
        <v>123</v>
      </c>
    </row>
    <row r="246" spans="8:15" ht="14.25">
      <c r="H246" s="13"/>
      <c r="I246" s="78"/>
      <c r="J246" s="79"/>
      <c r="K246" s="13"/>
      <c r="L246" s="13"/>
      <c r="M246" s="16"/>
      <c r="N246" s="15"/>
      <c r="O246" s="13"/>
    </row>
    <row r="247" spans="8:15" ht="14.25">
      <c r="H247" s="13"/>
      <c r="I247" s="78"/>
      <c r="J247" s="79"/>
      <c r="K247" s="13"/>
      <c r="L247" s="13"/>
      <c r="M247" s="16"/>
      <c r="N247" s="15"/>
      <c r="O247" s="13"/>
    </row>
    <row r="248" spans="8:15" ht="14.25">
      <c r="H248" s="13"/>
      <c r="I248" s="78"/>
      <c r="J248" s="79"/>
      <c r="K248" s="13"/>
      <c r="L248" s="13"/>
      <c r="M248" s="16"/>
      <c r="N248" s="15"/>
      <c r="O248" s="13"/>
    </row>
    <row r="249" spans="8:15" ht="14.25">
      <c r="H249" s="13"/>
      <c r="I249" s="78"/>
      <c r="J249" s="79"/>
      <c r="K249" s="13"/>
      <c r="L249" s="13"/>
      <c r="M249" s="16"/>
      <c r="N249" s="15"/>
      <c r="O249" s="13"/>
    </row>
    <row r="250" spans="8:15" ht="14.25">
      <c r="H250" s="13"/>
      <c r="I250" s="78"/>
      <c r="J250" s="79"/>
      <c r="K250" s="13"/>
      <c r="L250" s="13"/>
      <c r="M250" s="16"/>
      <c r="N250" s="15"/>
      <c r="O250" s="13"/>
    </row>
    <row r="251" spans="8:15" ht="14.25">
      <c r="H251" s="13"/>
      <c r="I251" s="78"/>
      <c r="J251" s="79"/>
      <c r="K251" s="13"/>
      <c r="L251" s="13"/>
      <c r="M251" s="16"/>
      <c r="N251" s="15"/>
      <c r="O251" s="13"/>
    </row>
    <row r="252" spans="8:15" ht="14.25">
      <c r="H252" s="13"/>
      <c r="I252" s="78"/>
      <c r="J252" s="79"/>
      <c r="K252" s="13"/>
      <c r="L252" s="13"/>
      <c r="M252" s="16"/>
      <c r="N252" s="15"/>
      <c r="O252" s="13"/>
    </row>
    <row r="253" spans="8:15" ht="14.25">
      <c r="H253" s="13"/>
      <c r="I253" s="78"/>
      <c r="J253" s="79"/>
      <c r="K253" s="13"/>
      <c r="L253" s="13"/>
      <c r="M253" s="16"/>
      <c r="N253" s="15"/>
      <c r="O253" s="13"/>
    </row>
    <row r="254" spans="1:15" ht="12.75">
      <c r="A254"/>
      <c r="C254"/>
      <c r="D254"/>
      <c r="F254"/>
      <c r="H254" s="13"/>
      <c r="I254" s="78"/>
      <c r="J254" s="79"/>
      <c r="K254" s="13"/>
      <c r="L254" s="13"/>
      <c r="M254" s="16"/>
      <c r="N254" s="15"/>
      <c r="O254" s="13"/>
    </row>
    <row r="255" spans="1:15" ht="12.75">
      <c r="A255"/>
      <c r="C255"/>
      <c r="D255"/>
      <c r="F255"/>
      <c r="H255" s="13"/>
      <c r="I255" s="78"/>
      <c r="J255" s="79"/>
      <c r="K255" s="13"/>
      <c r="L255" s="13"/>
      <c r="M255" s="16"/>
      <c r="N255" s="15"/>
      <c r="O255" s="13"/>
    </row>
    <row r="256" spans="1:15" ht="12.75">
      <c r="A256"/>
      <c r="C256"/>
      <c r="D256"/>
      <c r="F256"/>
      <c r="H256" s="13"/>
      <c r="I256" s="78"/>
      <c r="J256" s="79"/>
      <c r="K256" s="13"/>
      <c r="L256" s="13"/>
      <c r="M256" s="16"/>
      <c r="N256" s="15"/>
      <c r="O256" s="13"/>
    </row>
    <row r="257" spans="1:15" ht="12.75">
      <c r="A257"/>
      <c r="C257"/>
      <c r="D257"/>
      <c r="F257"/>
      <c r="H257" s="13"/>
      <c r="I257" s="78"/>
      <c r="J257" s="79"/>
      <c r="K257" s="13"/>
      <c r="L257" s="13"/>
      <c r="M257" s="16"/>
      <c r="N257" s="15"/>
      <c r="O257" s="13"/>
    </row>
    <row r="258" spans="1:15" ht="12.75">
      <c r="A258"/>
      <c r="C258"/>
      <c r="D258"/>
      <c r="F258"/>
      <c r="H258" s="13"/>
      <c r="I258" s="78"/>
      <c r="J258" s="79"/>
      <c r="K258" s="13"/>
      <c r="L258" s="13"/>
      <c r="M258" s="16"/>
      <c r="N258" s="15"/>
      <c r="O258" s="13"/>
    </row>
  </sheetData>
  <sheetProtection/>
  <autoFilter ref="A8:J206"/>
  <mergeCells count="14">
    <mergeCell ref="A10:I10"/>
    <mergeCell ref="E232:G232"/>
    <mergeCell ref="B208:C208"/>
    <mergeCell ref="B223:C223"/>
    <mergeCell ref="D223:E223"/>
    <mergeCell ref="F223:G223"/>
    <mergeCell ref="D208:E208"/>
    <mergeCell ref="A6:H6"/>
    <mergeCell ref="A1:C1"/>
    <mergeCell ref="A2:C2"/>
    <mergeCell ref="A3:C3"/>
    <mergeCell ref="D2:H2"/>
    <mergeCell ref="D1:H1"/>
    <mergeCell ref="A5:H5"/>
  </mergeCells>
  <printOptions/>
  <pageMargins left="0.25" right="0.25" top="0.25" bottom="0.25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7 Pro</cp:lastModifiedBy>
  <cp:lastPrinted>2020-10-08T01:44:44Z</cp:lastPrinted>
  <dcterms:created xsi:type="dcterms:W3CDTF">2014-05-09T09:18:39Z</dcterms:created>
  <dcterms:modified xsi:type="dcterms:W3CDTF">2022-09-24T06:48:25Z</dcterms:modified>
  <cp:category/>
  <cp:version/>
  <cp:contentType/>
  <cp:contentStatus/>
</cp:coreProperties>
</file>